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5" windowWidth="15375" windowHeight="6195"/>
  </bookViews>
  <sheets>
    <sheet name="Year1" sheetId="5" r:id="rId1"/>
    <sheet name="Year2" sheetId="6" r:id="rId2"/>
    <sheet name="Year3" sheetId="7" r:id="rId3"/>
    <sheet name="Year4" sheetId="8" r:id="rId4"/>
    <sheet name="Year5" sheetId="9" r:id="rId5"/>
    <sheet name="Cumulative" sheetId="10" r:id="rId6"/>
    <sheet name="Consortium" sheetId="2" r:id="rId7"/>
    <sheet name="Grad Health" sheetId="11" r:id="rId8"/>
    <sheet name="Add Sr. Personnel" sheetId="12" r:id="rId9"/>
  </sheets>
  <definedNames>
    <definedName name="MTDC">Year1!$E$95</definedName>
    <definedName name="_xlnm.Print_Area" localSheetId="8">'Add Sr. Personnel'!$A$1:$N$106</definedName>
    <definedName name="_xlnm.Print_Area" localSheetId="5">Cumulative!$A$1:$E$43</definedName>
    <definedName name="_xlnm.Print_Area" localSheetId="0">Year1!$A$1:$N$88</definedName>
    <definedName name="_xlnm.Print_Area" localSheetId="1">Year2!$A$1:$N$88</definedName>
    <definedName name="_xlnm.Print_Area" localSheetId="2">Year3!$A$1:$N$88</definedName>
    <definedName name="_xlnm.Print_Area" localSheetId="3">Year4!$A$1:$N$88</definedName>
    <definedName name="_xlnm.Print_Area" localSheetId="4">Year5!$A$1:$N$88</definedName>
    <definedName name="TDC">Year1!$E$96</definedName>
    <definedName name="TFFA">Year1!$E$97</definedName>
  </definedNames>
  <calcPr calcId="145621"/>
</workbook>
</file>

<file path=xl/calcChain.xml><?xml version="1.0" encoding="utf-8"?>
<calcChain xmlns="http://schemas.openxmlformats.org/spreadsheetml/2006/main">
  <c r="E26" i="2" l="1"/>
  <c r="L1" i="12" l="1"/>
  <c r="B14" i="11"/>
  <c r="B13" i="11"/>
  <c r="P1" i="2"/>
  <c r="F1" i="10"/>
  <c r="L1" i="9"/>
  <c r="L1" i="8"/>
  <c r="L1" i="7"/>
  <c r="L1" i="6"/>
  <c r="N11" i="9" l="1"/>
  <c r="N12" i="9"/>
  <c r="N13" i="9"/>
  <c r="N14" i="9"/>
  <c r="N15" i="9"/>
  <c r="N16" i="9"/>
  <c r="N17" i="9"/>
  <c r="N21" i="9"/>
  <c r="N22" i="9"/>
  <c r="N23" i="9"/>
  <c r="N24" i="9"/>
  <c r="N26" i="9"/>
  <c r="N27" i="9"/>
  <c r="N28" i="9"/>
  <c r="N29" i="9"/>
  <c r="N31" i="9"/>
  <c r="N32" i="9"/>
  <c r="N33" i="9"/>
  <c r="N34" i="9"/>
  <c r="N36" i="9"/>
  <c r="N37" i="9"/>
  <c r="N38" i="9"/>
  <c r="N39" i="9"/>
  <c r="N40" i="9"/>
  <c r="N41" i="9"/>
  <c r="N42" i="9"/>
  <c r="N11" i="8"/>
  <c r="N12" i="8"/>
  <c r="N13" i="8"/>
  <c r="N14" i="8"/>
  <c r="N15" i="8"/>
  <c r="N16" i="8"/>
  <c r="N17" i="8"/>
  <c r="N21" i="8"/>
  <c r="N22" i="8"/>
  <c r="N23" i="8"/>
  <c r="N24" i="8"/>
  <c r="N26" i="8"/>
  <c r="N27" i="8"/>
  <c r="N28" i="8"/>
  <c r="N29" i="8"/>
  <c r="N31" i="8"/>
  <c r="N32" i="8"/>
  <c r="N33" i="8"/>
  <c r="N34" i="8"/>
  <c r="N36" i="8"/>
  <c r="N37" i="8"/>
  <c r="N38" i="8"/>
  <c r="N39" i="8"/>
  <c r="N40" i="8"/>
  <c r="N41" i="8"/>
  <c r="N42" i="8"/>
  <c r="N10" i="9"/>
  <c r="N10" i="8"/>
  <c r="N10" i="7"/>
  <c r="N11" i="7"/>
  <c r="N12" i="7"/>
  <c r="N13" i="7"/>
  <c r="N14" i="7"/>
  <c r="N15" i="7"/>
  <c r="N16" i="7"/>
  <c r="N17" i="7"/>
  <c r="N21" i="7"/>
  <c r="N22" i="7"/>
  <c r="N23" i="7"/>
  <c r="N24" i="7"/>
  <c r="N26" i="7"/>
  <c r="N27" i="7"/>
  <c r="N28" i="7"/>
  <c r="N29" i="7"/>
  <c r="N31" i="7"/>
  <c r="N32" i="7"/>
  <c r="N33" i="7"/>
  <c r="N34" i="7"/>
  <c r="N36" i="7"/>
  <c r="N37" i="7"/>
  <c r="N38" i="7"/>
  <c r="N39" i="7"/>
  <c r="N40" i="7"/>
  <c r="N41" i="7"/>
  <c r="N42" i="7"/>
  <c r="N21" i="6"/>
  <c r="N22" i="6"/>
  <c r="N23" i="6"/>
  <c r="N24" i="6"/>
  <c r="N26" i="6"/>
  <c r="N27" i="6"/>
  <c r="N28" i="6"/>
  <c r="N29" i="6"/>
  <c r="N31" i="6"/>
  <c r="N32" i="6"/>
  <c r="N33" i="6"/>
  <c r="N34" i="6"/>
  <c r="N36" i="6"/>
  <c r="N37" i="6"/>
  <c r="N38" i="6"/>
  <c r="N39" i="6"/>
  <c r="N40" i="6"/>
  <c r="N41" i="6"/>
  <c r="N42" i="6"/>
  <c r="N11" i="6"/>
  <c r="N12" i="6"/>
  <c r="N13" i="6"/>
  <c r="N14" i="6"/>
  <c r="N15" i="6"/>
  <c r="N16" i="6"/>
  <c r="N17" i="6"/>
  <c r="N10" i="6"/>
  <c r="C26" i="9"/>
  <c r="E31" i="6"/>
  <c r="J36" i="5"/>
  <c r="B73" i="9"/>
  <c r="B72" i="9"/>
  <c r="B71" i="9"/>
  <c r="B73" i="8"/>
  <c r="B72" i="8"/>
  <c r="B71" i="8"/>
  <c r="B73" i="7"/>
  <c r="B72" i="7"/>
  <c r="B71" i="7"/>
  <c r="B71" i="6"/>
  <c r="B70" i="6"/>
  <c r="B69" i="6"/>
  <c r="B67" i="6"/>
  <c r="B66" i="6"/>
  <c r="B65" i="6"/>
  <c r="B64" i="6"/>
  <c r="J78" i="6" l="1"/>
  <c r="F31" i="8" l="1"/>
  <c r="B3" i="11"/>
  <c r="E5" i="9"/>
  <c r="E5" i="8"/>
  <c r="E5" i="7"/>
  <c r="E5" i="6"/>
  <c r="E5" i="5"/>
  <c r="E6" i="6"/>
  <c r="I6" i="6" s="1"/>
  <c r="C4" i="10"/>
  <c r="J32" i="5"/>
  <c r="J33" i="5"/>
  <c r="J34" i="5"/>
  <c r="J31" i="5"/>
  <c r="I65" i="2"/>
  <c r="H65" i="2"/>
  <c r="G65" i="2"/>
  <c r="F65" i="2"/>
  <c r="E65" i="2"/>
  <c r="I62" i="2"/>
  <c r="H62" i="2"/>
  <c r="G62" i="2"/>
  <c r="F62" i="2"/>
  <c r="E62" i="2"/>
  <c r="I59" i="2"/>
  <c r="H59" i="2"/>
  <c r="G59" i="2"/>
  <c r="F59" i="2"/>
  <c r="E59" i="2"/>
  <c r="I56" i="2"/>
  <c r="H56" i="2"/>
  <c r="G56" i="2"/>
  <c r="F56" i="2"/>
  <c r="E56" i="2"/>
  <c r="I53" i="2"/>
  <c r="H53" i="2"/>
  <c r="G53" i="2"/>
  <c r="F53" i="2"/>
  <c r="E53" i="2"/>
  <c r="I50" i="2"/>
  <c r="H50" i="2"/>
  <c r="G50" i="2"/>
  <c r="F50" i="2"/>
  <c r="E50" i="2"/>
  <c r="I47" i="2"/>
  <c r="H47" i="2"/>
  <c r="G47" i="2"/>
  <c r="F47" i="2"/>
  <c r="E47" i="2"/>
  <c r="I44" i="2"/>
  <c r="H44" i="2"/>
  <c r="G44" i="2"/>
  <c r="F44" i="2"/>
  <c r="E44" i="2"/>
  <c r="I41" i="2"/>
  <c r="H41" i="2"/>
  <c r="G41" i="2"/>
  <c r="F41" i="2"/>
  <c r="E41" i="2"/>
  <c r="I38" i="2"/>
  <c r="H38" i="2"/>
  <c r="G38" i="2"/>
  <c r="F38" i="2"/>
  <c r="E38" i="2"/>
  <c r="I35" i="2"/>
  <c r="H35" i="2"/>
  <c r="G35" i="2"/>
  <c r="F35" i="2"/>
  <c r="E35" i="2"/>
  <c r="I32" i="2"/>
  <c r="H32" i="2"/>
  <c r="G32" i="2"/>
  <c r="F32" i="2"/>
  <c r="E32" i="2"/>
  <c r="I29" i="2"/>
  <c r="H29" i="2"/>
  <c r="G29" i="2"/>
  <c r="F29" i="2"/>
  <c r="E29" i="2"/>
  <c r="I26" i="2"/>
  <c r="H26" i="2"/>
  <c r="G26" i="2"/>
  <c r="F26" i="2"/>
  <c r="I23" i="2"/>
  <c r="H23" i="2"/>
  <c r="G23" i="2"/>
  <c r="F23" i="2"/>
  <c r="E23" i="2"/>
  <c r="I20" i="2"/>
  <c r="H20" i="2"/>
  <c r="G20" i="2"/>
  <c r="F20" i="2"/>
  <c r="E20" i="2"/>
  <c r="I17" i="2"/>
  <c r="H17" i="2"/>
  <c r="G17" i="2"/>
  <c r="F17" i="2"/>
  <c r="E17" i="2"/>
  <c r="I14" i="2"/>
  <c r="H14" i="2"/>
  <c r="G14" i="2"/>
  <c r="F14" i="2"/>
  <c r="E14" i="2"/>
  <c r="F11" i="2"/>
  <c r="G11" i="2"/>
  <c r="H11" i="2"/>
  <c r="I11" i="2"/>
  <c r="E11" i="2"/>
  <c r="F8" i="2"/>
  <c r="G8" i="2"/>
  <c r="H8" i="2"/>
  <c r="I8" i="2"/>
  <c r="E8" i="2"/>
  <c r="D10" i="11"/>
  <c r="D11" i="11"/>
  <c r="D12" i="11"/>
  <c r="D13" i="11"/>
  <c r="D14" i="11"/>
  <c r="D9" i="11"/>
  <c r="D8" i="11"/>
  <c r="D7" i="11"/>
  <c r="D6" i="11"/>
  <c r="D5" i="11"/>
  <c r="D4" i="11"/>
  <c r="D3" i="11"/>
  <c r="D2" i="11"/>
  <c r="C3" i="10"/>
  <c r="C2" i="10"/>
  <c r="C1" i="10"/>
  <c r="D3" i="7"/>
  <c r="D3" i="8"/>
  <c r="D3" i="9"/>
  <c r="D3" i="6"/>
  <c r="D2" i="7"/>
  <c r="D2" i="8"/>
  <c r="D2" i="9"/>
  <c r="D2" i="6"/>
  <c r="D1" i="7"/>
  <c r="D1" i="8"/>
  <c r="D1" i="9"/>
  <c r="D1" i="6"/>
  <c r="L6" i="2"/>
  <c r="M6" i="2" s="1"/>
  <c r="L36" i="2"/>
  <c r="J6" i="2"/>
  <c r="J8" i="2" s="1"/>
  <c r="J7" i="2"/>
  <c r="J9" i="2"/>
  <c r="J10" i="2"/>
  <c r="J12" i="2"/>
  <c r="J13" i="2"/>
  <c r="J15" i="2"/>
  <c r="J16" i="2"/>
  <c r="J18" i="2"/>
  <c r="J19" i="2"/>
  <c r="F67" i="2"/>
  <c r="G67" i="2"/>
  <c r="L87" i="7"/>
  <c r="H67" i="2"/>
  <c r="L87" i="8"/>
  <c r="I67" i="2"/>
  <c r="L87" i="9"/>
  <c r="E67" i="2"/>
  <c r="L87" i="5" s="1"/>
  <c r="F66" i="2"/>
  <c r="F68" i="2" s="1"/>
  <c r="L68" i="6" s="1"/>
  <c r="L74" i="6" s="1"/>
  <c r="G66" i="2"/>
  <c r="G68" i="2"/>
  <c r="L68" i="7"/>
  <c r="H66" i="2"/>
  <c r="I66" i="2"/>
  <c r="I68" i="2"/>
  <c r="L68" i="9"/>
  <c r="E66" i="2"/>
  <c r="E68" i="2" s="1"/>
  <c r="L68" i="5" s="1"/>
  <c r="L74" i="5" s="1"/>
  <c r="J34" i="2"/>
  <c r="L33" i="2"/>
  <c r="M33" i="2"/>
  <c r="J33" i="2"/>
  <c r="J35" i="2"/>
  <c r="J31" i="2"/>
  <c r="L30" i="2"/>
  <c r="J30" i="2"/>
  <c r="J32" i="2"/>
  <c r="J28" i="2"/>
  <c r="L27" i="2"/>
  <c r="M27" i="2"/>
  <c r="J27" i="2"/>
  <c r="J25" i="2"/>
  <c r="L24" i="2"/>
  <c r="M24" i="2" s="1"/>
  <c r="N24" i="2" s="1"/>
  <c r="O24" i="2" s="1"/>
  <c r="P24" i="2" s="1"/>
  <c r="J24" i="2"/>
  <c r="J22" i="2"/>
  <c r="J23" i="2" s="1"/>
  <c r="L21" i="2"/>
  <c r="M21" i="2" s="1"/>
  <c r="J21" i="2"/>
  <c r="L18" i="2"/>
  <c r="M18" i="2" s="1"/>
  <c r="L15" i="2"/>
  <c r="M15" i="2"/>
  <c r="N15" i="2" s="1"/>
  <c r="O15" i="2" s="1"/>
  <c r="P15" i="2" s="1"/>
  <c r="L12" i="2"/>
  <c r="M12" i="2" s="1"/>
  <c r="L9" i="2"/>
  <c r="E35" i="9"/>
  <c r="E42" i="12"/>
  <c r="E63" i="12"/>
  <c r="E84" i="12"/>
  <c r="E105" i="12"/>
  <c r="E41" i="12"/>
  <c r="E62" i="12"/>
  <c r="E83" i="12"/>
  <c r="E104" i="12"/>
  <c r="E40" i="12"/>
  <c r="E61" i="12"/>
  <c r="E82" i="12"/>
  <c r="E103" i="12"/>
  <c r="E39" i="12"/>
  <c r="E60" i="12"/>
  <c r="E81" i="12"/>
  <c r="E102" i="12"/>
  <c r="E38" i="12"/>
  <c r="E59" i="12"/>
  <c r="E80" i="12"/>
  <c r="E101" i="12"/>
  <c r="E37" i="12"/>
  <c r="E58" i="12"/>
  <c r="E79" i="12"/>
  <c r="E100" i="12"/>
  <c r="E36" i="12"/>
  <c r="E57" i="12"/>
  <c r="E78" i="12"/>
  <c r="E99" i="12"/>
  <c r="E35" i="12"/>
  <c r="E56" i="12"/>
  <c r="E77" i="12"/>
  <c r="E98" i="12"/>
  <c r="E34" i="12"/>
  <c r="E55" i="12"/>
  <c r="E76" i="12"/>
  <c r="E97" i="12"/>
  <c r="E33" i="12"/>
  <c r="E54" i="12"/>
  <c r="E75" i="12"/>
  <c r="E96" i="12"/>
  <c r="E32" i="12"/>
  <c r="E53" i="12"/>
  <c r="E74" i="12"/>
  <c r="E95" i="12"/>
  <c r="E31" i="12"/>
  <c r="E52" i="12"/>
  <c r="E73" i="12"/>
  <c r="E94" i="12"/>
  <c r="E30" i="12"/>
  <c r="E51" i="12"/>
  <c r="E72" i="12"/>
  <c r="E93" i="12"/>
  <c r="E29" i="12"/>
  <c r="E50" i="12"/>
  <c r="E71" i="12"/>
  <c r="E92" i="12"/>
  <c r="E28" i="12"/>
  <c r="E49" i="12"/>
  <c r="E70" i="12"/>
  <c r="E91" i="12"/>
  <c r="M105" i="12"/>
  <c r="M104" i="12"/>
  <c r="M103" i="12"/>
  <c r="M102" i="12"/>
  <c r="M101" i="12"/>
  <c r="M100" i="12"/>
  <c r="M99" i="12"/>
  <c r="M98" i="12"/>
  <c r="M97" i="12"/>
  <c r="M96" i="12"/>
  <c r="M95" i="12"/>
  <c r="M94" i="12"/>
  <c r="M93" i="12"/>
  <c r="M92" i="12"/>
  <c r="M91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C35" i="9"/>
  <c r="G30" i="9"/>
  <c r="G25" i="9"/>
  <c r="E25" i="9"/>
  <c r="M42" i="9"/>
  <c r="M41" i="9"/>
  <c r="M40" i="9"/>
  <c r="M39" i="9"/>
  <c r="M38" i="9"/>
  <c r="M37" i="9"/>
  <c r="M36" i="9"/>
  <c r="M34" i="9"/>
  <c r="M33" i="9"/>
  <c r="M32" i="9"/>
  <c r="M31" i="9"/>
  <c r="M29" i="9"/>
  <c r="M28" i="9"/>
  <c r="M27" i="9"/>
  <c r="M26" i="9"/>
  <c r="M24" i="9"/>
  <c r="M23" i="9"/>
  <c r="M22" i="9"/>
  <c r="M21" i="9"/>
  <c r="M17" i="9"/>
  <c r="M16" i="9"/>
  <c r="M15" i="9"/>
  <c r="M14" i="9"/>
  <c r="M13" i="9"/>
  <c r="M12" i="9"/>
  <c r="M11" i="9"/>
  <c r="M10" i="9"/>
  <c r="J34" i="9"/>
  <c r="F34" i="9"/>
  <c r="D34" i="9"/>
  <c r="B34" i="9"/>
  <c r="J33" i="9"/>
  <c r="F33" i="9"/>
  <c r="D33" i="9"/>
  <c r="B33" i="9"/>
  <c r="J32" i="9"/>
  <c r="F32" i="9"/>
  <c r="D32" i="9"/>
  <c r="B32" i="9"/>
  <c r="J29" i="9"/>
  <c r="K29" i="9" s="1"/>
  <c r="F29" i="9"/>
  <c r="D29" i="9"/>
  <c r="C29" i="9"/>
  <c r="B29" i="9"/>
  <c r="J28" i="9"/>
  <c r="K28" i="9" s="1"/>
  <c r="F28" i="9"/>
  <c r="D28" i="9"/>
  <c r="C28" i="9"/>
  <c r="B28" i="9"/>
  <c r="J27" i="9"/>
  <c r="K27" i="9" s="1"/>
  <c r="F27" i="9"/>
  <c r="D27" i="9"/>
  <c r="C27" i="9"/>
  <c r="B27" i="9"/>
  <c r="J24" i="9"/>
  <c r="K24" i="9" s="1"/>
  <c r="F24" i="9"/>
  <c r="D24" i="9"/>
  <c r="C24" i="9"/>
  <c r="B24" i="9"/>
  <c r="J23" i="9"/>
  <c r="K23" i="9" s="1"/>
  <c r="F23" i="9"/>
  <c r="D23" i="9"/>
  <c r="C23" i="9"/>
  <c r="B23" i="9"/>
  <c r="J22" i="9"/>
  <c r="K22" i="9" s="1"/>
  <c r="F22" i="9"/>
  <c r="D22" i="9"/>
  <c r="C22" i="9"/>
  <c r="B22" i="9"/>
  <c r="C35" i="8"/>
  <c r="G30" i="8"/>
  <c r="G25" i="8"/>
  <c r="E25" i="8"/>
  <c r="M42" i="8"/>
  <c r="M41" i="8"/>
  <c r="M40" i="8"/>
  <c r="M39" i="8"/>
  <c r="M38" i="8"/>
  <c r="M37" i="8"/>
  <c r="M36" i="8"/>
  <c r="M34" i="8"/>
  <c r="M33" i="8"/>
  <c r="M32" i="8"/>
  <c r="M31" i="8"/>
  <c r="M29" i="8"/>
  <c r="M28" i="8"/>
  <c r="M27" i="8"/>
  <c r="M26" i="8"/>
  <c r="M24" i="8"/>
  <c r="M23" i="8"/>
  <c r="M22" i="8"/>
  <c r="M21" i="8"/>
  <c r="M17" i="8"/>
  <c r="M16" i="8"/>
  <c r="M15" i="8"/>
  <c r="M14" i="8"/>
  <c r="M13" i="8"/>
  <c r="M12" i="8"/>
  <c r="M11" i="8"/>
  <c r="M10" i="8"/>
  <c r="J34" i="8"/>
  <c r="F34" i="8"/>
  <c r="D34" i="8"/>
  <c r="B34" i="8"/>
  <c r="J33" i="8"/>
  <c r="F33" i="8"/>
  <c r="D33" i="8"/>
  <c r="B33" i="8"/>
  <c r="J32" i="8"/>
  <c r="F32" i="8"/>
  <c r="D32" i="8"/>
  <c r="B32" i="8"/>
  <c r="J29" i="8"/>
  <c r="K29" i="8" s="1"/>
  <c r="F29" i="8"/>
  <c r="D29" i="8"/>
  <c r="C29" i="8"/>
  <c r="B29" i="8"/>
  <c r="J28" i="8"/>
  <c r="K28" i="8" s="1"/>
  <c r="F28" i="8"/>
  <c r="D28" i="8"/>
  <c r="C28" i="8"/>
  <c r="B28" i="8"/>
  <c r="J27" i="8"/>
  <c r="K27" i="8" s="1"/>
  <c r="F27" i="8"/>
  <c r="D27" i="8"/>
  <c r="C27" i="8"/>
  <c r="B27" i="8"/>
  <c r="B26" i="8"/>
  <c r="J24" i="8"/>
  <c r="K24" i="8" s="1"/>
  <c r="F24" i="8"/>
  <c r="D24" i="8"/>
  <c r="C24" i="8"/>
  <c r="B24" i="8"/>
  <c r="J23" i="8"/>
  <c r="K23" i="8" s="1"/>
  <c r="F23" i="8"/>
  <c r="D23" i="8"/>
  <c r="C23" i="8"/>
  <c r="B23" i="8"/>
  <c r="J22" i="8"/>
  <c r="K22" i="8" s="1"/>
  <c r="F22" i="8"/>
  <c r="D22" i="8"/>
  <c r="C22" i="8"/>
  <c r="B22" i="8"/>
  <c r="M10" i="7"/>
  <c r="M42" i="7"/>
  <c r="M41" i="7"/>
  <c r="M40" i="7"/>
  <c r="M39" i="7"/>
  <c r="M38" i="7"/>
  <c r="M37" i="7"/>
  <c r="M36" i="7"/>
  <c r="M34" i="7"/>
  <c r="M33" i="7"/>
  <c r="M32" i="7"/>
  <c r="M31" i="7"/>
  <c r="M29" i="7"/>
  <c r="M28" i="7"/>
  <c r="M27" i="7"/>
  <c r="M26" i="7"/>
  <c r="M24" i="7"/>
  <c r="M23" i="7"/>
  <c r="M22" i="7"/>
  <c r="M21" i="7"/>
  <c r="M17" i="7"/>
  <c r="M16" i="7"/>
  <c r="M15" i="7"/>
  <c r="M14" i="7"/>
  <c r="M13" i="7"/>
  <c r="M12" i="7"/>
  <c r="M11" i="7"/>
  <c r="C35" i="7"/>
  <c r="G30" i="7"/>
  <c r="G25" i="7"/>
  <c r="E25" i="7"/>
  <c r="E38" i="6"/>
  <c r="E38" i="7" s="1"/>
  <c r="E38" i="8" s="1"/>
  <c r="E38" i="9" s="1"/>
  <c r="E42" i="6"/>
  <c r="E42" i="7" s="1"/>
  <c r="E42" i="8" s="1"/>
  <c r="E42" i="9" s="1"/>
  <c r="E41" i="6"/>
  <c r="E41" i="7" s="1"/>
  <c r="E41" i="8" s="1"/>
  <c r="E41" i="9" s="1"/>
  <c r="E40" i="6"/>
  <c r="E40" i="7" s="1"/>
  <c r="E40" i="8" s="1"/>
  <c r="E40" i="9" s="1"/>
  <c r="E39" i="6"/>
  <c r="E39" i="7" s="1"/>
  <c r="E39" i="8" s="1"/>
  <c r="E39" i="9" s="1"/>
  <c r="E37" i="6"/>
  <c r="E37" i="7" s="1"/>
  <c r="E37" i="8" s="1"/>
  <c r="E37" i="9" s="1"/>
  <c r="E34" i="6"/>
  <c r="E34" i="7" s="1"/>
  <c r="E34" i="8" s="1"/>
  <c r="E34" i="9" s="1"/>
  <c r="E33" i="6"/>
  <c r="E33" i="7" s="1"/>
  <c r="E33" i="8" s="1"/>
  <c r="E33" i="9" s="1"/>
  <c r="E32" i="6"/>
  <c r="E32" i="7" s="1"/>
  <c r="E32" i="8" s="1"/>
  <c r="E32" i="9" s="1"/>
  <c r="E31" i="7"/>
  <c r="E31" i="8" s="1"/>
  <c r="E31" i="9" s="1"/>
  <c r="B31" i="7"/>
  <c r="J34" i="7"/>
  <c r="F34" i="7"/>
  <c r="D34" i="7"/>
  <c r="B34" i="7"/>
  <c r="J33" i="7"/>
  <c r="K33" i="7" s="1"/>
  <c r="L33" i="7" s="1"/>
  <c r="F33" i="7"/>
  <c r="D33" i="7"/>
  <c r="B33" i="7"/>
  <c r="J32" i="7"/>
  <c r="F32" i="7"/>
  <c r="D32" i="7"/>
  <c r="B32" i="7"/>
  <c r="J29" i="7"/>
  <c r="K29" i="7" s="1"/>
  <c r="F29" i="7"/>
  <c r="D29" i="7"/>
  <c r="C29" i="7"/>
  <c r="B29" i="7"/>
  <c r="J28" i="7"/>
  <c r="K28" i="7" s="1"/>
  <c r="F28" i="7"/>
  <c r="D28" i="7"/>
  <c r="C28" i="7"/>
  <c r="B28" i="7"/>
  <c r="J27" i="7"/>
  <c r="K27" i="7" s="1"/>
  <c r="F27" i="7"/>
  <c r="D27" i="7"/>
  <c r="C27" i="7"/>
  <c r="B27" i="7"/>
  <c r="J24" i="7"/>
  <c r="F24" i="7"/>
  <c r="D24" i="7"/>
  <c r="C24" i="7"/>
  <c r="B24" i="7"/>
  <c r="J23" i="7"/>
  <c r="K23" i="7" s="1"/>
  <c r="F23" i="7"/>
  <c r="D23" i="7"/>
  <c r="C23" i="7"/>
  <c r="B23" i="7"/>
  <c r="J22" i="7"/>
  <c r="K22" i="7" s="1"/>
  <c r="F22" i="7"/>
  <c r="D22" i="7"/>
  <c r="C22" i="7"/>
  <c r="B22" i="7"/>
  <c r="M41" i="6"/>
  <c r="M42" i="6"/>
  <c r="M40" i="6"/>
  <c r="M39" i="6"/>
  <c r="M38" i="6"/>
  <c r="M37" i="6"/>
  <c r="M36" i="6"/>
  <c r="M34" i="6"/>
  <c r="M33" i="6"/>
  <c r="M32" i="6"/>
  <c r="M31" i="6"/>
  <c r="C35" i="6"/>
  <c r="J34" i="6"/>
  <c r="F34" i="6"/>
  <c r="D34" i="6"/>
  <c r="B34" i="6"/>
  <c r="J33" i="6"/>
  <c r="F33" i="6"/>
  <c r="D33" i="6"/>
  <c r="B33" i="6"/>
  <c r="J32" i="6"/>
  <c r="F32" i="6"/>
  <c r="D32" i="6"/>
  <c r="B32" i="6"/>
  <c r="M29" i="6"/>
  <c r="M28" i="6"/>
  <c r="M27" i="6"/>
  <c r="M26" i="6"/>
  <c r="G30" i="6"/>
  <c r="E29" i="6"/>
  <c r="E29" i="7" s="1"/>
  <c r="E29" i="8" s="1"/>
  <c r="E29" i="9" s="1"/>
  <c r="E28" i="6"/>
  <c r="E28" i="7" s="1"/>
  <c r="E28" i="8" s="1"/>
  <c r="E28" i="9" s="1"/>
  <c r="E27" i="6"/>
  <c r="E27" i="7" s="1"/>
  <c r="E27" i="8" s="1"/>
  <c r="E27" i="9" s="1"/>
  <c r="E26" i="6"/>
  <c r="E26" i="7" s="1"/>
  <c r="E26" i="8" s="1"/>
  <c r="E26" i="9" s="1"/>
  <c r="J26" i="9" s="1"/>
  <c r="J29" i="6"/>
  <c r="K29" i="6" s="1"/>
  <c r="F29" i="6"/>
  <c r="D29" i="6"/>
  <c r="C29" i="6"/>
  <c r="B29" i="6"/>
  <c r="J28" i="6"/>
  <c r="K28" i="6" s="1"/>
  <c r="F28" i="6"/>
  <c r="D28" i="6"/>
  <c r="C28" i="6"/>
  <c r="B28" i="6"/>
  <c r="J27" i="6"/>
  <c r="K27" i="6" s="1"/>
  <c r="F27" i="6"/>
  <c r="D27" i="6"/>
  <c r="C27" i="6"/>
  <c r="B27" i="6"/>
  <c r="F26" i="6"/>
  <c r="F30" i="6" s="1"/>
  <c r="E25" i="6"/>
  <c r="G25" i="6"/>
  <c r="E24" i="6"/>
  <c r="E24" i="7" s="1"/>
  <c r="E24" i="8" s="1"/>
  <c r="E24" i="9" s="1"/>
  <c r="E23" i="6"/>
  <c r="E23" i="7" s="1"/>
  <c r="E23" i="8" s="1"/>
  <c r="E23" i="9" s="1"/>
  <c r="E22" i="6"/>
  <c r="E22" i="7" s="1"/>
  <c r="E22" i="8" s="1"/>
  <c r="E22" i="9" s="1"/>
  <c r="E21" i="6"/>
  <c r="E21" i="7" s="1"/>
  <c r="E21" i="8" s="1"/>
  <c r="E21" i="9" s="1"/>
  <c r="M24" i="6"/>
  <c r="M23" i="6"/>
  <c r="M22" i="6"/>
  <c r="M21" i="6"/>
  <c r="E17" i="6"/>
  <c r="E17" i="7" s="1"/>
  <c r="E17" i="8" s="1"/>
  <c r="E17" i="9" s="1"/>
  <c r="E16" i="6"/>
  <c r="E16" i="7" s="1"/>
  <c r="E16" i="8" s="1"/>
  <c r="E16" i="9" s="1"/>
  <c r="E15" i="6"/>
  <c r="E15" i="7" s="1"/>
  <c r="E15" i="8" s="1"/>
  <c r="E15" i="9" s="1"/>
  <c r="E14" i="6"/>
  <c r="E14" i="7" s="1"/>
  <c r="E14" i="8" s="1"/>
  <c r="E14" i="9" s="1"/>
  <c r="E13" i="6"/>
  <c r="E13" i="7" s="1"/>
  <c r="E13" i="8" s="1"/>
  <c r="E13" i="9" s="1"/>
  <c r="E12" i="6"/>
  <c r="E12" i="7" s="1"/>
  <c r="E12" i="8" s="1"/>
  <c r="E12" i="9" s="1"/>
  <c r="E11" i="6"/>
  <c r="E11" i="7" s="1"/>
  <c r="E11" i="8" s="1"/>
  <c r="E11" i="9" s="1"/>
  <c r="E10" i="6"/>
  <c r="E10" i="7" s="1"/>
  <c r="E10" i="8" s="1"/>
  <c r="E10" i="9" s="1"/>
  <c r="J24" i="6"/>
  <c r="K24" i="6" s="1"/>
  <c r="F24" i="6"/>
  <c r="D24" i="6"/>
  <c r="C24" i="6"/>
  <c r="B24" i="6"/>
  <c r="J23" i="6"/>
  <c r="K23" i="6" s="1"/>
  <c r="F23" i="6"/>
  <c r="D23" i="6"/>
  <c r="C23" i="6"/>
  <c r="B23" i="6"/>
  <c r="J22" i="6"/>
  <c r="K22" i="6" s="1"/>
  <c r="F22" i="6"/>
  <c r="D22" i="6"/>
  <c r="C22" i="6"/>
  <c r="B22" i="6"/>
  <c r="F25" i="5"/>
  <c r="G25" i="5"/>
  <c r="F30" i="5"/>
  <c r="G30" i="5"/>
  <c r="F35" i="5"/>
  <c r="K36" i="5"/>
  <c r="C35" i="5"/>
  <c r="C30" i="5"/>
  <c r="J29" i="5"/>
  <c r="K29" i="5"/>
  <c r="L29" i="5"/>
  <c r="J28" i="5"/>
  <c r="K28" i="5"/>
  <c r="L28" i="5"/>
  <c r="J27" i="5"/>
  <c r="K27" i="5" s="1"/>
  <c r="C25" i="5"/>
  <c r="J24" i="5"/>
  <c r="K24" i="5"/>
  <c r="L24" i="5"/>
  <c r="J23" i="5"/>
  <c r="K23" i="5" s="1"/>
  <c r="J22" i="5"/>
  <c r="J31" i="9"/>
  <c r="J35" i="9" s="1"/>
  <c r="J31" i="8"/>
  <c r="B78" i="9"/>
  <c r="B78" i="8"/>
  <c r="B78" i="7"/>
  <c r="B78" i="6"/>
  <c r="J10" i="9"/>
  <c r="K10" i="9" s="1"/>
  <c r="L10" i="9" s="1"/>
  <c r="J11" i="9"/>
  <c r="J12" i="9"/>
  <c r="K12" i="9" s="1"/>
  <c r="J13" i="9"/>
  <c r="J14" i="9"/>
  <c r="K14" i="9" s="1"/>
  <c r="L14" i="9" s="1"/>
  <c r="J15" i="9"/>
  <c r="J16" i="9"/>
  <c r="K16" i="9" s="1"/>
  <c r="J17" i="9"/>
  <c r="K17" i="9" s="1"/>
  <c r="J91" i="12"/>
  <c r="K91" i="12"/>
  <c r="L91" i="12"/>
  <c r="J92" i="12"/>
  <c r="K92" i="12"/>
  <c r="J93" i="12"/>
  <c r="J94" i="12"/>
  <c r="K94" i="12"/>
  <c r="L94" i="12"/>
  <c r="J95" i="12"/>
  <c r="K95" i="12"/>
  <c r="J96" i="12"/>
  <c r="J97" i="12"/>
  <c r="J98" i="12"/>
  <c r="J99" i="12"/>
  <c r="J100" i="12"/>
  <c r="J101" i="12"/>
  <c r="J102" i="12"/>
  <c r="J103" i="12"/>
  <c r="J104" i="12"/>
  <c r="K104" i="12"/>
  <c r="L104" i="12"/>
  <c r="J105" i="12"/>
  <c r="J21" i="9"/>
  <c r="K21" i="9" s="1"/>
  <c r="C36" i="9"/>
  <c r="J37" i="9"/>
  <c r="K37" i="9" s="1"/>
  <c r="J38" i="9"/>
  <c r="K38" i="9" s="1"/>
  <c r="J39" i="9"/>
  <c r="K39" i="9" s="1"/>
  <c r="L39" i="9" s="1"/>
  <c r="J40" i="9"/>
  <c r="J41" i="9"/>
  <c r="K41" i="9" s="1"/>
  <c r="L41" i="9" s="1"/>
  <c r="J42" i="9"/>
  <c r="K42" i="9" s="1"/>
  <c r="J10" i="8"/>
  <c r="K10" i="8" s="1"/>
  <c r="L10" i="8" s="1"/>
  <c r="J11" i="8"/>
  <c r="K11" i="8" s="1"/>
  <c r="J12" i="8"/>
  <c r="J13" i="8"/>
  <c r="K13" i="8" s="1"/>
  <c r="L13" i="8" s="1"/>
  <c r="J14" i="8"/>
  <c r="J15" i="8"/>
  <c r="K15" i="8" s="1"/>
  <c r="L15" i="8" s="1"/>
  <c r="J16" i="8"/>
  <c r="K16" i="8" s="1"/>
  <c r="L16" i="8" s="1"/>
  <c r="J17" i="8"/>
  <c r="J70" i="12"/>
  <c r="K70" i="12"/>
  <c r="J71" i="12"/>
  <c r="K71" i="12"/>
  <c r="L71" i="12"/>
  <c r="J72" i="12"/>
  <c r="K72" i="12"/>
  <c r="L72" i="12"/>
  <c r="J73" i="12"/>
  <c r="J74" i="12"/>
  <c r="K74" i="12"/>
  <c r="L74" i="12"/>
  <c r="J75" i="12"/>
  <c r="K75" i="12"/>
  <c r="J76" i="12"/>
  <c r="K76" i="12"/>
  <c r="L76" i="12"/>
  <c r="J77" i="12"/>
  <c r="J78" i="12"/>
  <c r="K78" i="12"/>
  <c r="L78" i="12"/>
  <c r="J79" i="12"/>
  <c r="J80" i="12"/>
  <c r="J81" i="12"/>
  <c r="J82" i="12"/>
  <c r="K82" i="12"/>
  <c r="L82" i="12"/>
  <c r="J83" i="12"/>
  <c r="K83" i="12"/>
  <c r="J84" i="12"/>
  <c r="K84" i="12"/>
  <c r="L84" i="12"/>
  <c r="J21" i="8"/>
  <c r="K21" i="8" s="1"/>
  <c r="C36" i="8"/>
  <c r="J37" i="8"/>
  <c r="K37" i="8" s="1"/>
  <c r="J38" i="8"/>
  <c r="K38" i="8" s="1"/>
  <c r="J39" i="8"/>
  <c r="K39" i="8" s="1"/>
  <c r="J40" i="8"/>
  <c r="J41" i="8"/>
  <c r="K41" i="8" s="1"/>
  <c r="J42" i="8"/>
  <c r="K42" i="8" s="1"/>
  <c r="J10" i="7"/>
  <c r="K10" i="7" s="1"/>
  <c r="J11" i="7"/>
  <c r="J12" i="7"/>
  <c r="J13" i="7"/>
  <c r="J14" i="7"/>
  <c r="J15" i="7"/>
  <c r="K15" i="7" s="1"/>
  <c r="J16" i="7"/>
  <c r="K16" i="7" s="1"/>
  <c r="L16" i="7" s="1"/>
  <c r="J17" i="7"/>
  <c r="K17" i="7" s="1"/>
  <c r="L17" i="7" s="1"/>
  <c r="J49" i="12"/>
  <c r="J50" i="12"/>
  <c r="J51" i="12"/>
  <c r="J52" i="12"/>
  <c r="K52" i="12"/>
  <c r="L52" i="12"/>
  <c r="J53" i="12"/>
  <c r="K53" i="12"/>
  <c r="J54" i="12"/>
  <c r="J55" i="12"/>
  <c r="K55" i="12"/>
  <c r="J56" i="12"/>
  <c r="K56" i="12"/>
  <c r="L56" i="12"/>
  <c r="J57" i="12"/>
  <c r="J58" i="12"/>
  <c r="K58" i="12"/>
  <c r="L58" i="12"/>
  <c r="J59" i="12"/>
  <c r="J60" i="12"/>
  <c r="K60" i="12"/>
  <c r="L60" i="12"/>
  <c r="J61" i="12"/>
  <c r="J62" i="12"/>
  <c r="J63" i="12"/>
  <c r="K63" i="12"/>
  <c r="L63" i="12"/>
  <c r="J21" i="7"/>
  <c r="K21" i="7" s="1"/>
  <c r="C36" i="7"/>
  <c r="J37" i="7"/>
  <c r="K37" i="7" s="1"/>
  <c r="J38" i="7"/>
  <c r="K38" i="7" s="1"/>
  <c r="J39" i="7"/>
  <c r="K39" i="7" s="1"/>
  <c r="L39" i="7" s="1"/>
  <c r="J40" i="7"/>
  <c r="K40" i="7" s="1"/>
  <c r="L40" i="7" s="1"/>
  <c r="J41" i="7"/>
  <c r="K41" i="7" s="1"/>
  <c r="J42" i="7"/>
  <c r="K42" i="7" s="1"/>
  <c r="L42" i="7" s="1"/>
  <c r="F10" i="6"/>
  <c r="J10" i="6"/>
  <c r="K10" i="6" s="1"/>
  <c r="J11" i="6"/>
  <c r="K11" i="6" s="1"/>
  <c r="L11" i="6" s="1"/>
  <c r="J12" i="6"/>
  <c r="K12" i="6" s="1"/>
  <c r="L12" i="6" s="1"/>
  <c r="J13" i="6"/>
  <c r="K13" i="6" s="1"/>
  <c r="L13" i="6" s="1"/>
  <c r="J14" i="6"/>
  <c r="K14" i="6" s="1"/>
  <c r="L14" i="6" s="1"/>
  <c r="J15" i="6"/>
  <c r="J16" i="6"/>
  <c r="K16" i="6" s="1"/>
  <c r="L16" i="6" s="1"/>
  <c r="J17" i="6"/>
  <c r="K17" i="6" s="1"/>
  <c r="L17" i="6" s="1"/>
  <c r="J28" i="12"/>
  <c r="J29" i="12"/>
  <c r="K29" i="12"/>
  <c r="L29" i="12"/>
  <c r="J30" i="12"/>
  <c r="J31" i="12"/>
  <c r="J32" i="12"/>
  <c r="K32" i="12"/>
  <c r="J33" i="12"/>
  <c r="K33" i="12"/>
  <c r="J34" i="12"/>
  <c r="K34" i="12"/>
  <c r="J35" i="12"/>
  <c r="K35" i="12"/>
  <c r="L35" i="12"/>
  <c r="J36" i="12"/>
  <c r="J37" i="12"/>
  <c r="K37" i="12"/>
  <c r="L37" i="12"/>
  <c r="J38" i="12"/>
  <c r="J39" i="12"/>
  <c r="K39" i="12"/>
  <c r="L39" i="12"/>
  <c r="J40" i="12"/>
  <c r="J41" i="12"/>
  <c r="J42" i="12"/>
  <c r="K42" i="12"/>
  <c r="L42" i="12"/>
  <c r="K30" i="12"/>
  <c r="L30" i="12"/>
  <c r="J21" i="6"/>
  <c r="K21" i="6" s="1"/>
  <c r="J26" i="6"/>
  <c r="K26" i="6" s="1"/>
  <c r="J37" i="6"/>
  <c r="K37" i="6" s="1"/>
  <c r="J38" i="6"/>
  <c r="K38" i="6" s="1"/>
  <c r="J39" i="6"/>
  <c r="K39" i="6" s="1"/>
  <c r="L39" i="6" s="1"/>
  <c r="J40" i="6"/>
  <c r="K40" i="6" s="1"/>
  <c r="L40" i="6" s="1"/>
  <c r="J41" i="6"/>
  <c r="J42" i="6"/>
  <c r="K42" i="6" s="1"/>
  <c r="L62" i="5"/>
  <c r="O62" i="5" s="1"/>
  <c r="B29" i="12"/>
  <c r="B50" i="12"/>
  <c r="B71" i="12"/>
  <c r="B92" i="12"/>
  <c r="D28" i="12"/>
  <c r="D49" i="12"/>
  <c r="D70" i="12"/>
  <c r="D91" i="12"/>
  <c r="B28" i="12"/>
  <c r="B49" i="12"/>
  <c r="B70" i="12"/>
  <c r="B91" i="12"/>
  <c r="D42" i="12"/>
  <c r="D63" i="12"/>
  <c r="D84" i="12"/>
  <c r="D105" i="12"/>
  <c r="C42" i="12"/>
  <c r="C63" i="12"/>
  <c r="C84" i="12"/>
  <c r="C105" i="12"/>
  <c r="B42" i="12"/>
  <c r="B63" i="12"/>
  <c r="B84" i="12"/>
  <c r="B105" i="12"/>
  <c r="D41" i="12"/>
  <c r="D62" i="12"/>
  <c r="D83" i="12"/>
  <c r="D104" i="12"/>
  <c r="C41" i="12"/>
  <c r="C62" i="12"/>
  <c r="C83" i="12"/>
  <c r="C104" i="12"/>
  <c r="B41" i="12"/>
  <c r="B62" i="12"/>
  <c r="B83" i="12"/>
  <c r="B104" i="12"/>
  <c r="D40" i="12"/>
  <c r="D61" i="12"/>
  <c r="D82" i="12"/>
  <c r="D103" i="12"/>
  <c r="C40" i="12"/>
  <c r="C61" i="12"/>
  <c r="C82" i="12"/>
  <c r="C103" i="12"/>
  <c r="B40" i="12"/>
  <c r="B61" i="12"/>
  <c r="B82" i="12"/>
  <c r="B103" i="12"/>
  <c r="D39" i="12"/>
  <c r="D60" i="12"/>
  <c r="D81" i="12"/>
  <c r="D102" i="12"/>
  <c r="C39" i="12"/>
  <c r="C60" i="12"/>
  <c r="C81" i="12"/>
  <c r="C102" i="12"/>
  <c r="B39" i="12"/>
  <c r="B60" i="12"/>
  <c r="B81" i="12"/>
  <c r="B102" i="12"/>
  <c r="D38" i="12"/>
  <c r="D59" i="12"/>
  <c r="D80" i="12"/>
  <c r="D101" i="12"/>
  <c r="C38" i="12"/>
  <c r="C59" i="12"/>
  <c r="C80" i="12"/>
  <c r="C101" i="12"/>
  <c r="B38" i="12"/>
  <c r="B59" i="12"/>
  <c r="B80" i="12"/>
  <c r="B101" i="12"/>
  <c r="D37" i="12"/>
  <c r="D58" i="12"/>
  <c r="D79" i="12"/>
  <c r="D100" i="12"/>
  <c r="C37" i="12"/>
  <c r="C58" i="12"/>
  <c r="C79" i="12"/>
  <c r="C100" i="12"/>
  <c r="B37" i="12"/>
  <c r="B58" i="12"/>
  <c r="B79" i="12"/>
  <c r="B100" i="12"/>
  <c r="D36" i="12"/>
  <c r="D57" i="12"/>
  <c r="D78" i="12"/>
  <c r="D99" i="12"/>
  <c r="C36" i="12"/>
  <c r="C57" i="12"/>
  <c r="C78" i="12"/>
  <c r="C99" i="12"/>
  <c r="B36" i="12"/>
  <c r="B57" i="12"/>
  <c r="B78" i="12"/>
  <c r="B99" i="12"/>
  <c r="D35" i="12"/>
  <c r="D56" i="12"/>
  <c r="D77" i="12"/>
  <c r="D98" i="12"/>
  <c r="C35" i="12"/>
  <c r="C56" i="12"/>
  <c r="C77" i="12"/>
  <c r="C98" i="12"/>
  <c r="B35" i="12"/>
  <c r="B56" i="12"/>
  <c r="B77" i="12"/>
  <c r="B98" i="12"/>
  <c r="D34" i="12"/>
  <c r="D55" i="12"/>
  <c r="D76" i="12"/>
  <c r="D97" i="12"/>
  <c r="C34" i="12"/>
  <c r="C55" i="12"/>
  <c r="C76" i="12"/>
  <c r="C97" i="12"/>
  <c r="B34" i="12"/>
  <c r="B55" i="12"/>
  <c r="B76" i="12"/>
  <c r="B97" i="12"/>
  <c r="D33" i="12"/>
  <c r="D54" i="12"/>
  <c r="D75" i="12"/>
  <c r="D96" i="12"/>
  <c r="C33" i="12"/>
  <c r="C54" i="12"/>
  <c r="C75" i="12"/>
  <c r="C96" i="12"/>
  <c r="B33" i="12"/>
  <c r="B54" i="12"/>
  <c r="B75" i="12"/>
  <c r="B96" i="12"/>
  <c r="D32" i="12"/>
  <c r="D53" i="12"/>
  <c r="D74" i="12"/>
  <c r="D95" i="12"/>
  <c r="C32" i="12"/>
  <c r="C53" i="12"/>
  <c r="C74" i="12"/>
  <c r="C95" i="12"/>
  <c r="B32" i="12"/>
  <c r="B53" i="12"/>
  <c r="B74" i="12"/>
  <c r="B95" i="12"/>
  <c r="D31" i="12"/>
  <c r="D52" i="12"/>
  <c r="D73" i="12"/>
  <c r="D94" i="12"/>
  <c r="C31" i="12"/>
  <c r="C52" i="12"/>
  <c r="C73" i="12"/>
  <c r="C94" i="12"/>
  <c r="B31" i="12"/>
  <c r="B52" i="12"/>
  <c r="B73" i="12"/>
  <c r="B94" i="12"/>
  <c r="D30" i="12"/>
  <c r="D51" i="12"/>
  <c r="D72" i="12"/>
  <c r="D93" i="12"/>
  <c r="C30" i="12"/>
  <c r="C51" i="12"/>
  <c r="C72" i="12"/>
  <c r="C93" i="12"/>
  <c r="B30" i="12"/>
  <c r="B51" i="12"/>
  <c r="B72" i="12"/>
  <c r="B93" i="12"/>
  <c r="D29" i="12"/>
  <c r="D50" i="12"/>
  <c r="D71" i="12"/>
  <c r="D92" i="12"/>
  <c r="C29" i="12"/>
  <c r="C50" i="12"/>
  <c r="C71" i="12"/>
  <c r="C92" i="12"/>
  <c r="C28" i="12"/>
  <c r="C49" i="12"/>
  <c r="C70" i="12"/>
  <c r="C91" i="12"/>
  <c r="F30" i="12"/>
  <c r="F51" i="12"/>
  <c r="F72" i="12"/>
  <c r="F93" i="12"/>
  <c r="F29" i="12"/>
  <c r="F50" i="12"/>
  <c r="F71" i="12"/>
  <c r="F92" i="12"/>
  <c r="F28" i="12"/>
  <c r="F49" i="12"/>
  <c r="F70" i="12"/>
  <c r="F91" i="12"/>
  <c r="F42" i="12"/>
  <c r="F63" i="12"/>
  <c r="F84" i="12"/>
  <c r="F105" i="12"/>
  <c r="F41" i="12"/>
  <c r="F62" i="12"/>
  <c r="F83" i="12"/>
  <c r="F104" i="12"/>
  <c r="F40" i="12"/>
  <c r="F61" i="12"/>
  <c r="F82" i="12"/>
  <c r="F103" i="12"/>
  <c r="F39" i="12"/>
  <c r="F60" i="12"/>
  <c r="F81" i="12"/>
  <c r="F102" i="12"/>
  <c r="F38" i="12"/>
  <c r="F59" i="12"/>
  <c r="F80" i="12"/>
  <c r="F101" i="12"/>
  <c r="F37" i="12"/>
  <c r="F58" i="12"/>
  <c r="F79" i="12"/>
  <c r="F100" i="12"/>
  <c r="F36" i="12"/>
  <c r="F57" i="12"/>
  <c r="F78" i="12"/>
  <c r="F99" i="12"/>
  <c r="F35" i="12"/>
  <c r="F56" i="12"/>
  <c r="F77" i="12"/>
  <c r="F98" i="12"/>
  <c r="F34" i="12"/>
  <c r="F55" i="12"/>
  <c r="F76" i="12"/>
  <c r="F97" i="12"/>
  <c r="F33" i="12"/>
  <c r="F54" i="12"/>
  <c r="F75" i="12"/>
  <c r="F96" i="12"/>
  <c r="F32" i="12"/>
  <c r="F53" i="12"/>
  <c r="F74" i="12"/>
  <c r="F95" i="12"/>
  <c r="F31" i="12"/>
  <c r="F52" i="12"/>
  <c r="F73" i="12"/>
  <c r="F94" i="12"/>
  <c r="J7" i="12"/>
  <c r="J8" i="12"/>
  <c r="K8" i="12"/>
  <c r="L8" i="12"/>
  <c r="J9" i="12"/>
  <c r="J10" i="12"/>
  <c r="K10" i="12"/>
  <c r="L10" i="12"/>
  <c r="J11" i="12"/>
  <c r="K11" i="12"/>
  <c r="L11" i="12"/>
  <c r="J12" i="12"/>
  <c r="J13" i="12"/>
  <c r="J14" i="12"/>
  <c r="K14" i="12"/>
  <c r="L14" i="12"/>
  <c r="J15" i="12"/>
  <c r="K15" i="12"/>
  <c r="L15" i="12"/>
  <c r="J16" i="12"/>
  <c r="J17" i="12"/>
  <c r="L17" i="12"/>
  <c r="J18" i="12"/>
  <c r="L18" i="12"/>
  <c r="J19" i="12"/>
  <c r="K19" i="12"/>
  <c r="L19" i="12"/>
  <c r="J20" i="12"/>
  <c r="K20" i="12"/>
  <c r="L20" i="12"/>
  <c r="J21" i="12"/>
  <c r="K21" i="12"/>
  <c r="K9" i="12"/>
  <c r="K12" i="12"/>
  <c r="L12" i="12"/>
  <c r="K13" i="12"/>
  <c r="L13" i="12"/>
  <c r="K16" i="12"/>
  <c r="L16" i="12"/>
  <c r="K17" i="12"/>
  <c r="K18" i="12"/>
  <c r="J10" i="5"/>
  <c r="K10" i="5" s="1"/>
  <c r="J11" i="5"/>
  <c r="K11" i="5" s="1"/>
  <c r="J12" i="5"/>
  <c r="J13" i="5"/>
  <c r="K13" i="5" s="1"/>
  <c r="L13" i="5" s="1"/>
  <c r="J14" i="5"/>
  <c r="K14" i="5" s="1"/>
  <c r="L14" i="5" s="1"/>
  <c r="J15" i="5"/>
  <c r="J16" i="5"/>
  <c r="K16" i="5" s="1"/>
  <c r="J17" i="5"/>
  <c r="K17" i="5" s="1"/>
  <c r="L60" i="2"/>
  <c r="M60" i="2"/>
  <c r="L57" i="2"/>
  <c r="O57" i="2"/>
  <c r="L51" i="2"/>
  <c r="M51" i="2"/>
  <c r="L45" i="2"/>
  <c r="M45" i="2"/>
  <c r="L42" i="2"/>
  <c r="L63" i="2"/>
  <c r="N63" i="2"/>
  <c r="O63" i="2"/>
  <c r="M63" i="2"/>
  <c r="L54" i="2"/>
  <c r="L48" i="2"/>
  <c r="M48" i="2"/>
  <c r="L39" i="2"/>
  <c r="M39" i="2"/>
  <c r="N39" i="2"/>
  <c r="O39" i="2"/>
  <c r="J39" i="5"/>
  <c r="K39" i="5"/>
  <c r="L39" i="5"/>
  <c r="F10" i="9"/>
  <c r="F21" i="6"/>
  <c r="F25" i="6"/>
  <c r="J21" i="5"/>
  <c r="K21" i="5"/>
  <c r="J26" i="5"/>
  <c r="K26" i="5" s="1"/>
  <c r="J37" i="5"/>
  <c r="K37" i="5"/>
  <c r="L37" i="5"/>
  <c r="J38" i="5"/>
  <c r="K38" i="5"/>
  <c r="L38" i="5"/>
  <c r="J40" i="5"/>
  <c r="K40" i="5"/>
  <c r="L40" i="5"/>
  <c r="J41" i="5"/>
  <c r="K41" i="5"/>
  <c r="L41" i="5"/>
  <c r="J42" i="5"/>
  <c r="K42" i="5"/>
  <c r="L42" i="5"/>
  <c r="L62" i="6"/>
  <c r="O62" i="6"/>
  <c r="L55" i="5"/>
  <c r="O55" i="5" s="1"/>
  <c r="O64" i="5"/>
  <c r="O65" i="5"/>
  <c r="O66" i="5"/>
  <c r="O67" i="5"/>
  <c r="O69" i="5"/>
  <c r="O71" i="5"/>
  <c r="O72" i="5"/>
  <c r="O73" i="5"/>
  <c r="L79" i="6"/>
  <c r="L79" i="5"/>
  <c r="L80" i="5"/>
  <c r="L81" i="5"/>
  <c r="F10" i="7"/>
  <c r="F21" i="7"/>
  <c r="F25" i="7"/>
  <c r="J78" i="7"/>
  <c r="F10" i="8"/>
  <c r="J78" i="8"/>
  <c r="J78" i="9"/>
  <c r="L51" i="6"/>
  <c r="L51" i="5"/>
  <c r="D17" i="10"/>
  <c r="D18" i="10"/>
  <c r="D19" i="10"/>
  <c r="D20" i="10"/>
  <c r="D21" i="10"/>
  <c r="F42" i="9"/>
  <c r="D42" i="9"/>
  <c r="C42" i="9"/>
  <c r="B42" i="9"/>
  <c r="F41" i="9"/>
  <c r="D41" i="9"/>
  <c r="C41" i="9"/>
  <c r="B41" i="9"/>
  <c r="F40" i="9"/>
  <c r="D40" i="9"/>
  <c r="C40" i="9"/>
  <c r="B40" i="9"/>
  <c r="F39" i="9"/>
  <c r="D39" i="9"/>
  <c r="C39" i="9"/>
  <c r="B39" i="9"/>
  <c r="F42" i="8"/>
  <c r="D42" i="8"/>
  <c r="C42" i="8"/>
  <c r="B42" i="8"/>
  <c r="F41" i="8"/>
  <c r="D41" i="8"/>
  <c r="C41" i="8"/>
  <c r="B41" i="8"/>
  <c r="F40" i="8"/>
  <c r="D40" i="8"/>
  <c r="C40" i="8"/>
  <c r="B40" i="8"/>
  <c r="F39" i="8"/>
  <c r="D39" i="8"/>
  <c r="C39" i="8"/>
  <c r="B39" i="8"/>
  <c r="F42" i="7"/>
  <c r="D42" i="7"/>
  <c r="C42" i="7"/>
  <c r="B42" i="7"/>
  <c r="F41" i="7"/>
  <c r="D41" i="7"/>
  <c r="C41" i="7"/>
  <c r="B41" i="7"/>
  <c r="F40" i="7"/>
  <c r="D40" i="7"/>
  <c r="C40" i="7"/>
  <c r="B40" i="7"/>
  <c r="F39" i="7"/>
  <c r="D39" i="7"/>
  <c r="C39" i="7"/>
  <c r="B39" i="7"/>
  <c r="F42" i="6"/>
  <c r="D42" i="6"/>
  <c r="C42" i="6"/>
  <c r="B42" i="6"/>
  <c r="F41" i="6"/>
  <c r="D41" i="6"/>
  <c r="C41" i="6"/>
  <c r="B41" i="6"/>
  <c r="F40" i="6"/>
  <c r="D40" i="6"/>
  <c r="C40" i="6"/>
  <c r="B40" i="6"/>
  <c r="F39" i="6"/>
  <c r="D39" i="6"/>
  <c r="C39" i="6"/>
  <c r="B39" i="6"/>
  <c r="L51" i="9"/>
  <c r="L51" i="8"/>
  <c r="L51" i="7"/>
  <c r="J40" i="2"/>
  <c r="J39" i="2"/>
  <c r="J37" i="2"/>
  <c r="J64" i="2"/>
  <c r="J63" i="2"/>
  <c r="J65" i="2"/>
  <c r="J61" i="2"/>
  <c r="J60" i="2"/>
  <c r="J58" i="2"/>
  <c r="J57" i="2"/>
  <c r="J59" i="2"/>
  <c r="J55" i="2"/>
  <c r="J54" i="2"/>
  <c r="J52" i="2"/>
  <c r="J51" i="2"/>
  <c r="J53" i="2"/>
  <c r="J49" i="2"/>
  <c r="J48" i="2"/>
  <c r="J46" i="2"/>
  <c r="J45" i="2"/>
  <c r="J47" i="2"/>
  <c r="J43" i="2"/>
  <c r="J42" i="2"/>
  <c r="J36" i="2"/>
  <c r="B10" i="8"/>
  <c r="F38" i="9"/>
  <c r="D38" i="9"/>
  <c r="C38" i="9"/>
  <c r="B38" i="9"/>
  <c r="F37" i="9"/>
  <c r="D37" i="9"/>
  <c r="C37" i="9"/>
  <c r="B37" i="9"/>
  <c r="F36" i="9"/>
  <c r="G36" i="9" s="1"/>
  <c r="D36" i="9"/>
  <c r="B36" i="9"/>
  <c r="F31" i="9"/>
  <c r="F35" i="9" s="1"/>
  <c r="D31" i="9"/>
  <c r="B31" i="9"/>
  <c r="F26" i="9"/>
  <c r="F30" i="9" s="1"/>
  <c r="D26" i="9"/>
  <c r="B26" i="9"/>
  <c r="F21" i="9"/>
  <c r="F25" i="9"/>
  <c r="D21" i="9"/>
  <c r="C21" i="9"/>
  <c r="B21" i="9"/>
  <c r="F38" i="8"/>
  <c r="D38" i="8"/>
  <c r="C38" i="8"/>
  <c r="B38" i="8"/>
  <c r="F37" i="8"/>
  <c r="D37" i="8"/>
  <c r="C37" i="8"/>
  <c r="B37" i="8"/>
  <c r="F36" i="8"/>
  <c r="G36" i="8" s="1"/>
  <c r="D36" i="8"/>
  <c r="B36" i="8"/>
  <c r="F35" i="8"/>
  <c r="D31" i="8"/>
  <c r="B31" i="8"/>
  <c r="F26" i="8"/>
  <c r="F30" i="8" s="1"/>
  <c r="D26" i="8"/>
  <c r="C26" i="8"/>
  <c r="F21" i="8"/>
  <c r="F25" i="8"/>
  <c r="D21" i="8"/>
  <c r="C21" i="8"/>
  <c r="B21" i="8"/>
  <c r="F38" i="7"/>
  <c r="D38" i="7"/>
  <c r="C38" i="7"/>
  <c r="B38" i="7"/>
  <c r="F37" i="7"/>
  <c r="D37" i="7"/>
  <c r="B37" i="7"/>
  <c r="F36" i="7"/>
  <c r="G36" i="7" s="1"/>
  <c r="D36" i="7"/>
  <c r="B36" i="7"/>
  <c r="F31" i="7"/>
  <c r="F35" i="7" s="1"/>
  <c r="D31" i="7"/>
  <c r="F26" i="7"/>
  <c r="F30" i="7" s="1"/>
  <c r="D26" i="7"/>
  <c r="C26" i="7"/>
  <c r="B26" i="7"/>
  <c r="D21" i="7"/>
  <c r="C21" i="7"/>
  <c r="B21" i="7"/>
  <c r="F17" i="9"/>
  <c r="D17" i="9"/>
  <c r="C17" i="9"/>
  <c r="B17" i="9"/>
  <c r="F16" i="9"/>
  <c r="D16" i="9"/>
  <c r="C16" i="9"/>
  <c r="B16" i="9"/>
  <c r="F15" i="9"/>
  <c r="D15" i="9"/>
  <c r="C15" i="9"/>
  <c r="B15" i="9"/>
  <c r="F14" i="9"/>
  <c r="D14" i="9"/>
  <c r="C14" i="9"/>
  <c r="B14" i="9"/>
  <c r="F13" i="9"/>
  <c r="D13" i="9"/>
  <c r="C13" i="9"/>
  <c r="B13" i="9"/>
  <c r="F12" i="9"/>
  <c r="D12" i="9"/>
  <c r="C12" i="9"/>
  <c r="B12" i="9"/>
  <c r="F11" i="9"/>
  <c r="D11" i="9"/>
  <c r="C11" i="9"/>
  <c r="B11" i="9"/>
  <c r="D10" i="9"/>
  <c r="C10" i="9"/>
  <c r="F17" i="8"/>
  <c r="D17" i="8"/>
  <c r="C17" i="8"/>
  <c r="B17" i="8"/>
  <c r="F16" i="8"/>
  <c r="D16" i="8"/>
  <c r="C16" i="8"/>
  <c r="B16" i="8"/>
  <c r="F15" i="8"/>
  <c r="D15" i="8"/>
  <c r="C15" i="8"/>
  <c r="B15" i="8"/>
  <c r="F14" i="8"/>
  <c r="D14" i="8"/>
  <c r="C14" i="8"/>
  <c r="B14" i="8"/>
  <c r="F13" i="8"/>
  <c r="D13" i="8"/>
  <c r="C13" i="8"/>
  <c r="B13" i="8"/>
  <c r="F12" i="8"/>
  <c r="D12" i="8"/>
  <c r="C12" i="8"/>
  <c r="B12" i="8"/>
  <c r="F11" i="8"/>
  <c r="D11" i="8"/>
  <c r="C11" i="8"/>
  <c r="B11" i="8"/>
  <c r="D10" i="8"/>
  <c r="C10" i="8"/>
  <c r="B11" i="7"/>
  <c r="B12" i="7"/>
  <c r="B13" i="7"/>
  <c r="B14" i="7"/>
  <c r="B15" i="7"/>
  <c r="B16" i="7"/>
  <c r="B17" i="7"/>
  <c r="C10" i="7"/>
  <c r="C11" i="7"/>
  <c r="C12" i="7"/>
  <c r="C13" i="7"/>
  <c r="C14" i="7"/>
  <c r="C15" i="7"/>
  <c r="C16" i="7"/>
  <c r="C17" i="7"/>
  <c r="F17" i="7"/>
  <c r="D17" i="7"/>
  <c r="F16" i="7"/>
  <c r="D16" i="7"/>
  <c r="F15" i="7"/>
  <c r="D15" i="7"/>
  <c r="F14" i="7"/>
  <c r="D14" i="7"/>
  <c r="F13" i="7"/>
  <c r="D13" i="7"/>
  <c r="F12" i="7"/>
  <c r="D12" i="7"/>
  <c r="F11" i="7"/>
  <c r="D11" i="7"/>
  <c r="D10" i="7"/>
  <c r="F38" i="6"/>
  <c r="F37" i="6"/>
  <c r="F31" i="6"/>
  <c r="F35" i="6"/>
  <c r="D38" i="6"/>
  <c r="D37" i="6"/>
  <c r="D36" i="6"/>
  <c r="D31" i="6"/>
  <c r="D26" i="6"/>
  <c r="D21" i="6"/>
  <c r="C21" i="6"/>
  <c r="C38" i="6"/>
  <c r="C37" i="6"/>
  <c r="C26" i="6"/>
  <c r="F17" i="6"/>
  <c r="F16" i="6"/>
  <c r="F15" i="6"/>
  <c r="F14" i="6"/>
  <c r="F13" i="6"/>
  <c r="F12" i="6"/>
  <c r="F11" i="6"/>
  <c r="D17" i="6"/>
  <c r="D16" i="6"/>
  <c r="D15" i="6"/>
  <c r="D14" i="6"/>
  <c r="D13" i="6"/>
  <c r="D12" i="6"/>
  <c r="D11" i="6"/>
  <c r="D10" i="6"/>
  <c r="C17" i="6"/>
  <c r="C16" i="6"/>
  <c r="C15" i="6"/>
  <c r="C14" i="6"/>
  <c r="C13" i="6"/>
  <c r="C12" i="6"/>
  <c r="C11" i="6"/>
  <c r="C10" i="6"/>
  <c r="B17" i="6"/>
  <c r="B16" i="6"/>
  <c r="B15" i="6"/>
  <c r="B14" i="6"/>
  <c r="B13" i="6"/>
  <c r="B12" i="6"/>
  <c r="B11" i="6"/>
  <c r="B10" i="6"/>
  <c r="B26" i="6"/>
  <c r="B31" i="6"/>
  <c r="B36" i="6"/>
  <c r="B37" i="6"/>
  <c r="B38" i="6"/>
  <c r="B21" i="6"/>
  <c r="L80" i="6"/>
  <c r="L81" i="6"/>
  <c r="L62" i="7"/>
  <c r="O62" i="7"/>
  <c r="L62" i="8"/>
  <c r="O62" i="8"/>
  <c r="L62" i="9"/>
  <c r="O62" i="9"/>
  <c r="L79" i="9"/>
  <c r="L80" i="9"/>
  <c r="L81" i="9"/>
  <c r="B31" i="10"/>
  <c r="B32" i="10"/>
  <c r="B30" i="10"/>
  <c r="B72" i="6"/>
  <c r="B73" i="6"/>
  <c r="L79" i="8"/>
  <c r="L80" i="8"/>
  <c r="L81" i="8"/>
  <c r="L79" i="7"/>
  <c r="L80" i="7"/>
  <c r="L81" i="7"/>
  <c r="G36" i="6"/>
  <c r="K22" i="5"/>
  <c r="L22" i="5"/>
  <c r="E25" i="5"/>
  <c r="L21" i="12"/>
  <c r="L9" i="12"/>
  <c r="J22" i="12"/>
  <c r="J18" i="5"/>
  <c r="K93" i="12"/>
  <c r="L93" i="12"/>
  <c r="K77" i="12"/>
  <c r="K38" i="12"/>
  <c r="L38" i="12"/>
  <c r="K24" i="7"/>
  <c r="K79" i="12"/>
  <c r="L79" i="12"/>
  <c r="K36" i="12"/>
  <c r="K49" i="12"/>
  <c r="K101" i="12"/>
  <c r="L101" i="12"/>
  <c r="K54" i="12"/>
  <c r="K50" i="12"/>
  <c r="K59" i="12"/>
  <c r="L59" i="12"/>
  <c r="B18" i="7"/>
  <c r="B18" i="9"/>
  <c r="B18" i="6"/>
  <c r="B18" i="8"/>
  <c r="K51" i="12"/>
  <c r="L51" i="12"/>
  <c r="K102" i="12"/>
  <c r="K57" i="12"/>
  <c r="L57" i="12"/>
  <c r="K105" i="12"/>
  <c r="L105" i="12"/>
  <c r="N33" i="2"/>
  <c r="O33" i="2"/>
  <c r="M36" i="2"/>
  <c r="N36" i="2"/>
  <c r="M57" i="2"/>
  <c r="N57" i="2"/>
  <c r="M54" i="2"/>
  <c r="N54" i="2"/>
  <c r="M42" i="2"/>
  <c r="N42" i="2"/>
  <c r="N27" i="2"/>
  <c r="M30" i="2"/>
  <c r="L87" i="6"/>
  <c r="K40" i="12"/>
  <c r="K73" i="12"/>
  <c r="L73" i="12"/>
  <c r="K98" i="12"/>
  <c r="O54" i="2"/>
  <c r="N30" i="2"/>
  <c r="O30" i="2"/>
  <c r="J25" i="5"/>
  <c r="B10" i="9"/>
  <c r="E12" i="10"/>
  <c r="L7" i="12"/>
  <c r="J20" i="2"/>
  <c r="J14" i="2"/>
  <c r="P54" i="2"/>
  <c r="N51" i="2"/>
  <c r="O51" i="2"/>
  <c r="P51" i="2"/>
  <c r="J85" i="12"/>
  <c r="J18" i="8"/>
  <c r="B10" i="7"/>
  <c r="K7" i="12"/>
  <c r="K22" i="12"/>
  <c r="K18" i="5"/>
  <c r="J29" i="2"/>
  <c r="H68" i="2"/>
  <c r="L68" i="8"/>
  <c r="P57" i="2"/>
  <c r="L41" i="12"/>
  <c r="P30" i="2"/>
  <c r="O27" i="2"/>
  <c r="P27" i="2"/>
  <c r="J44" i="2"/>
  <c r="J50" i="2"/>
  <c r="J56" i="2"/>
  <c r="J62" i="2"/>
  <c r="K41" i="12"/>
  <c r="J26" i="2"/>
  <c r="J17" i="2"/>
  <c r="N48" i="2"/>
  <c r="O60" i="2"/>
  <c r="N60" i="2"/>
  <c r="P60" i="2"/>
  <c r="O42" i="2"/>
  <c r="P42" i="2"/>
  <c r="N45" i="2"/>
  <c r="O45" i="2"/>
  <c r="P63" i="2"/>
  <c r="P39" i="2"/>
  <c r="P33" i="2"/>
  <c r="O36" i="2"/>
  <c r="P36" i="2"/>
  <c r="J38" i="2"/>
  <c r="J41" i="2"/>
  <c r="L102" i="12"/>
  <c r="L36" i="12"/>
  <c r="J64" i="12"/>
  <c r="J18" i="7"/>
  <c r="L83" i="12"/>
  <c r="L98" i="12"/>
  <c r="C30" i="8"/>
  <c r="K32" i="7"/>
  <c r="L32" i="7" s="1"/>
  <c r="K34" i="7"/>
  <c r="C30" i="6"/>
  <c r="J35" i="5"/>
  <c r="E35" i="5" s="1"/>
  <c r="L95" i="12"/>
  <c r="L75" i="12"/>
  <c r="L77" i="12"/>
  <c r="L50" i="12"/>
  <c r="L54" i="12"/>
  <c r="L33" i="12"/>
  <c r="L40" i="12"/>
  <c r="L22" i="12"/>
  <c r="L21" i="5"/>
  <c r="C25" i="6"/>
  <c r="C30" i="7"/>
  <c r="K15" i="6"/>
  <c r="C25" i="8"/>
  <c r="C25" i="9"/>
  <c r="L18" i="5"/>
  <c r="C25" i="7"/>
  <c r="C30" i="9"/>
  <c r="J35" i="8"/>
  <c r="E35" i="8" s="1"/>
  <c r="J25" i="8"/>
  <c r="K41" i="6"/>
  <c r="K15" i="9"/>
  <c r="L15" i="9" s="1"/>
  <c r="J25" i="7"/>
  <c r="K13" i="7"/>
  <c r="L13" i="7" s="1"/>
  <c r="K17" i="8"/>
  <c r="L17" i="8" s="1"/>
  <c r="K13" i="9"/>
  <c r="L13" i="9" s="1"/>
  <c r="K12" i="8"/>
  <c r="L12" i="8" s="1"/>
  <c r="K40" i="9"/>
  <c r="L40" i="9" s="1"/>
  <c r="J30" i="6"/>
  <c r="E30" i="6" s="1"/>
  <c r="K11" i="7"/>
  <c r="L11" i="7" s="1"/>
  <c r="J25" i="9"/>
  <c r="K40" i="8"/>
  <c r="L40" i="8" s="1"/>
  <c r="K11" i="9"/>
  <c r="L11" i="9" s="1"/>
  <c r="K14" i="7"/>
  <c r="L92" i="12"/>
  <c r="L34" i="12"/>
  <c r="K31" i="12"/>
  <c r="L31" i="12"/>
  <c r="L53" i="12"/>
  <c r="L49" i="12"/>
  <c r="L70" i="12"/>
  <c r="K96" i="12"/>
  <c r="L96" i="12"/>
  <c r="K100" i="12"/>
  <c r="L100" i="12"/>
  <c r="K28" i="12"/>
  <c r="K43" i="12"/>
  <c r="K18" i="6"/>
  <c r="J43" i="12"/>
  <c r="J18" i="6"/>
  <c r="L32" i="12"/>
  <c r="L55" i="12"/>
  <c r="K62" i="12"/>
  <c r="L62" i="12"/>
  <c r="K80" i="12"/>
  <c r="K81" i="12"/>
  <c r="L81" i="12"/>
  <c r="K97" i="12"/>
  <c r="L97" i="12"/>
  <c r="K103" i="12"/>
  <c r="L103" i="12"/>
  <c r="K61" i="12"/>
  <c r="L61" i="12"/>
  <c r="K99" i="12"/>
  <c r="L99" i="12"/>
  <c r="J106" i="12"/>
  <c r="J18" i="9"/>
  <c r="O48" i="2"/>
  <c r="P48" i="2"/>
  <c r="P45" i="2"/>
  <c r="K85" i="12"/>
  <c r="K18" i="8"/>
  <c r="L18" i="8"/>
  <c r="K33" i="9"/>
  <c r="L33" i="9" s="1"/>
  <c r="K33" i="8"/>
  <c r="L33" i="8" s="1"/>
  <c r="L18" i="6"/>
  <c r="L106" i="12"/>
  <c r="K106" i="12"/>
  <c r="K18" i="9"/>
  <c r="L64" i="12"/>
  <c r="K64" i="12"/>
  <c r="K18" i="7"/>
  <c r="L80" i="12"/>
  <c r="L85" i="12"/>
  <c r="L28" i="12"/>
  <c r="L43" i="12"/>
  <c r="L18" i="9"/>
  <c r="L18" i="7"/>
  <c r="O72" i="6"/>
  <c r="O73" i="6"/>
  <c r="O69" i="6"/>
  <c r="O64" i="6"/>
  <c r="L55" i="6"/>
  <c r="O55" i="6"/>
  <c r="O67" i="6"/>
  <c r="O71" i="6"/>
  <c r="O66" i="6"/>
  <c r="O65" i="6"/>
  <c r="L34" i="7"/>
  <c r="O66" i="7"/>
  <c r="O65" i="7"/>
  <c r="O67" i="7"/>
  <c r="L55" i="7"/>
  <c r="O55" i="7"/>
  <c r="O73" i="7"/>
  <c r="O69" i="7"/>
  <c r="O71" i="7"/>
  <c r="O64" i="7"/>
  <c r="L74" i="7"/>
  <c r="O72" i="7"/>
  <c r="O72" i="8"/>
  <c r="L55" i="8"/>
  <c r="O55" i="8"/>
  <c r="O66" i="8"/>
  <c r="O71" i="8"/>
  <c r="O69" i="8"/>
  <c r="O64" i="8"/>
  <c r="L74" i="8"/>
  <c r="O65" i="8"/>
  <c r="O73" i="8"/>
  <c r="O67" i="8"/>
  <c r="D15" i="10"/>
  <c r="L55" i="9"/>
  <c r="O55" i="9"/>
  <c r="D14" i="10"/>
  <c r="O67" i="9"/>
  <c r="D26" i="10"/>
  <c r="O69" i="9"/>
  <c r="D28" i="10"/>
  <c r="L74" i="9"/>
  <c r="O64" i="9"/>
  <c r="D23" i="10"/>
  <c r="O72" i="9"/>
  <c r="D31" i="10"/>
  <c r="O65" i="9"/>
  <c r="D24" i="10"/>
  <c r="O73" i="9"/>
  <c r="D32" i="10"/>
  <c r="O71" i="9"/>
  <c r="D30" i="10"/>
  <c r="D29" i="10"/>
  <c r="O66" i="9"/>
  <c r="D25" i="10"/>
  <c r="J19" i="9" l="1"/>
  <c r="K32" i="9"/>
  <c r="L32" i="9" s="1"/>
  <c r="K33" i="5"/>
  <c r="L33" i="5" s="1"/>
  <c r="J66" i="2"/>
  <c r="J11" i="2"/>
  <c r="O68" i="5"/>
  <c r="N21" i="2"/>
  <c r="O21" i="2"/>
  <c r="N18" i="2"/>
  <c r="N12" i="2"/>
  <c r="O12" i="2"/>
  <c r="P12" i="2"/>
  <c r="J67" i="2"/>
  <c r="E41" i="10" s="1"/>
  <c r="M9" i="2"/>
  <c r="N6" i="2"/>
  <c r="L23" i="5"/>
  <c r="L25" i="5" s="1"/>
  <c r="K25" i="5"/>
  <c r="J25" i="6"/>
  <c r="L14" i="7"/>
  <c r="L15" i="7"/>
  <c r="J19" i="8"/>
  <c r="L12" i="9"/>
  <c r="L17" i="5"/>
  <c r="L16" i="5"/>
  <c r="K15" i="5"/>
  <c r="L15" i="5" s="1"/>
  <c r="K12" i="5"/>
  <c r="L12" i="5" s="1"/>
  <c r="L11" i="5"/>
  <c r="J19" i="5"/>
  <c r="J19" i="7"/>
  <c r="K12" i="7"/>
  <c r="L12" i="7" s="1"/>
  <c r="L42" i="8"/>
  <c r="K14" i="8"/>
  <c r="L14" i="8" s="1"/>
  <c r="K32" i="8"/>
  <c r="L32" i="8" s="1"/>
  <c r="J19" i="6"/>
  <c r="L39" i="8"/>
  <c r="K33" i="6"/>
  <c r="L33" i="6" s="1"/>
  <c r="K25" i="6"/>
  <c r="K31" i="8"/>
  <c r="L31" i="8" s="1"/>
  <c r="K34" i="8"/>
  <c r="L34" i="8" s="1"/>
  <c r="K32" i="6"/>
  <c r="L32" i="6" s="1"/>
  <c r="K34" i="6"/>
  <c r="L34" i="6" s="1"/>
  <c r="K34" i="9"/>
  <c r="L34" i="9" s="1"/>
  <c r="K31" i="5"/>
  <c r="L31" i="5" s="1"/>
  <c r="K34" i="5"/>
  <c r="L34" i="5" s="1"/>
  <c r="K31" i="9"/>
  <c r="L31" i="9" s="1"/>
  <c r="K32" i="5"/>
  <c r="L32" i="5" s="1"/>
  <c r="K26" i="9"/>
  <c r="J30" i="9"/>
  <c r="E30" i="9" s="1"/>
  <c r="J26" i="7"/>
  <c r="J26" i="8"/>
  <c r="J30" i="5"/>
  <c r="E30" i="5" s="1"/>
  <c r="L26" i="5"/>
  <c r="E16" i="10"/>
  <c r="E13" i="10"/>
  <c r="L23" i="6"/>
  <c r="L22" i="6"/>
  <c r="L26" i="6"/>
  <c r="L38" i="6"/>
  <c r="L28" i="6"/>
  <c r="L27" i="6"/>
  <c r="L29" i="6"/>
  <c r="L21" i="6"/>
  <c r="L37" i="6"/>
  <c r="L24" i="6"/>
  <c r="E6" i="7"/>
  <c r="L10" i="5"/>
  <c r="K19" i="5"/>
  <c r="K25" i="9"/>
  <c r="L17" i="9"/>
  <c r="K25" i="8"/>
  <c r="L41" i="8"/>
  <c r="K19" i="9"/>
  <c r="K25" i="7"/>
  <c r="L41" i="6"/>
  <c r="L15" i="6"/>
  <c r="K30" i="6"/>
  <c r="L27" i="5"/>
  <c r="K30" i="5"/>
  <c r="K30" i="9"/>
  <c r="J31" i="6"/>
  <c r="J31" i="7"/>
  <c r="L10" i="6"/>
  <c r="K19" i="6"/>
  <c r="L11" i="8"/>
  <c r="L10" i="7"/>
  <c r="L42" i="6"/>
  <c r="L41" i="7"/>
  <c r="L16" i="9"/>
  <c r="L42" i="9"/>
  <c r="J36" i="9"/>
  <c r="J36" i="6"/>
  <c r="L36" i="5"/>
  <c r="J36" i="7"/>
  <c r="K36" i="7"/>
  <c r="K35" i="8" l="1"/>
  <c r="L35" i="8" s="1"/>
  <c r="J43" i="5"/>
  <c r="L19" i="5"/>
  <c r="O19" i="5" s="1"/>
  <c r="L19" i="8"/>
  <c r="O19" i="8" s="1"/>
  <c r="J68" i="2"/>
  <c r="D27" i="10" s="1"/>
  <c r="E22" i="10" s="1"/>
  <c r="P21" i="2"/>
  <c r="O18" i="2"/>
  <c r="P18" i="2" s="1"/>
  <c r="O68" i="6"/>
  <c r="N9" i="2"/>
  <c r="O9" i="2" s="1"/>
  <c r="O6" i="2"/>
  <c r="L30" i="5"/>
  <c r="L19" i="6"/>
  <c r="O19" i="6" s="1"/>
  <c r="K19" i="8"/>
  <c r="L19" i="9"/>
  <c r="O19" i="9" s="1"/>
  <c r="K19" i="7"/>
  <c r="E7" i="10"/>
  <c r="L25" i="6"/>
  <c r="L19" i="7"/>
  <c r="O19" i="7" s="1"/>
  <c r="K35" i="9"/>
  <c r="L35" i="9" s="1"/>
  <c r="K35" i="5"/>
  <c r="L35" i="5" s="1"/>
  <c r="L30" i="6"/>
  <c r="K26" i="8"/>
  <c r="K30" i="8" s="1"/>
  <c r="J30" i="8"/>
  <c r="E30" i="8" s="1"/>
  <c r="K26" i="7"/>
  <c r="K30" i="7" s="1"/>
  <c r="J30" i="7"/>
  <c r="E30" i="7" s="1"/>
  <c r="J44" i="5"/>
  <c r="I6" i="7"/>
  <c r="E6" i="8"/>
  <c r="J35" i="7"/>
  <c r="E35" i="7" s="1"/>
  <c r="K31" i="7"/>
  <c r="K31" i="6"/>
  <c r="J35" i="6"/>
  <c r="E35" i="6" s="1"/>
  <c r="L36" i="7"/>
  <c r="K36" i="6"/>
  <c r="J43" i="9"/>
  <c r="J44" i="9" s="1"/>
  <c r="K36" i="9"/>
  <c r="J36" i="8"/>
  <c r="L36" i="6"/>
  <c r="P9" i="2" l="1"/>
  <c r="O68" i="8"/>
  <c r="O68" i="7"/>
  <c r="P6" i="2"/>
  <c r="E8" i="10"/>
  <c r="K43" i="5"/>
  <c r="K43" i="9"/>
  <c r="K44" i="9" s="1"/>
  <c r="E6" i="9"/>
  <c r="I6" i="9" s="1"/>
  <c r="E4" i="10" s="1"/>
  <c r="I6" i="8"/>
  <c r="L38" i="7"/>
  <c r="L29" i="7"/>
  <c r="L27" i="7"/>
  <c r="L23" i="7"/>
  <c r="L22" i="7"/>
  <c r="L24" i="7"/>
  <c r="L21" i="7"/>
  <c r="L26" i="7"/>
  <c r="L37" i="7"/>
  <c r="L28" i="7"/>
  <c r="L31" i="7"/>
  <c r="K35" i="7"/>
  <c r="J43" i="7"/>
  <c r="L31" i="6"/>
  <c r="K35" i="6"/>
  <c r="L35" i="6" s="1"/>
  <c r="J43" i="6"/>
  <c r="L36" i="9"/>
  <c r="K36" i="8"/>
  <c r="K43" i="8" s="1"/>
  <c r="K44" i="8" s="1"/>
  <c r="J43" i="8"/>
  <c r="O68" i="9" l="1"/>
  <c r="L43" i="9"/>
  <c r="L75" i="9" s="1"/>
  <c r="L86" i="9" s="1"/>
  <c r="L88" i="9" s="1"/>
  <c r="K43" i="6"/>
  <c r="L43" i="6" s="1"/>
  <c r="K44" i="5"/>
  <c r="L43" i="5"/>
  <c r="J44" i="6"/>
  <c r="E9" i="10"/>
  <c r="L30" i="7"/>
  <c r="L25" i="7"/>
  <c r="L38" i="8"/>
  <c r="L24" i="8"/>
  <c r="L27" i="8"/>
  <c r="L23" i="8"/>
  <c r="L29" i="8"/>
  <c r="L28" i="8"/>
  <c r="L21" i="8"/>
  <c r="L37" i="8"/>
  <c r="L22" i="8"/>
  <c r="L26" i="8"/>
  <c r="L27" i="9"/>
  <c r="L23" i="9"/>
  <c r="L29" i="9"/>
  <c r="L21" i="9"/>
  <c r="L26" i="9"/>
  <c r="L37" i="9"/>
  <c r="L38" i="9"/>
  <c r="L28" i="9"/>
  <c r="L22" i="9"/>
  <c r="L24" i="9"/>
  <c r="J44" i="7"/>
  <c r="L35" i="7"/>
  <c r="K43" i="7"/>
  <c r="K44" i="7" s="1"/>
  <c r="L36" i="8"/>
  <c r="J44" i="8"/>
  <c r="L43" i="8"/>
  <c r="O43" i="9" l="1"/>
  <c r="O75" i="9" s="1"/>
  <c r="D78" i="9" s="1"/>
  <c r="L78" i="9" s="1"/>
  <c r="L82" i="9" s="1"/>
  <c r="L83" i="9" s="1"/>
  <c r="L44" i="9"/>
  <c r="K44" i="6"/>
  <c r="L75" i="5"/>
  <c r="O43" i="5"/>
  <c r="O75" i="5" s="1"/>
  <c r="D78" i="5" s="1"/>
  <c r="L78" i="5" s="1"/>
  <c r="L82" i="5" s="1"/>
  <c r="L44" i="5"/>
  <c r="L30" i="8"/>
  <c r="E10" i="10"/>
  <c r="E11" i="10" s="1"/>
  <c r="E33" i="10" s="1"/>
  <c r="E40" i="10" s="1"/>
  <c r="E42" i="10" s="1"/>
  <c r="L25" i="9"/>
  <c r="L30" i="9"/>
  <c r="L25" i="8"/>
  <c r="L43" i="7"/>
  <c r="L44" i="7" s="1"/>
  <c r="O43" i="6"/>
  <c r="O75" i="6" s="1"/>
  <c r="D78" i="6" s="1"/>
  <c r="L78" i="6" s="1"/>
  <c r="L82" i="6" s="1"/>
  <c r="L44" i="6"/>
  <c r="L75" i="6"/>
  <c r="L86" i="6" s="1"/>
  <c r="L88" i="6" s="1"/>
  <c r="L44" i="8"/>
  <c r="L75" i="8"/>
  <c r="O43" i="8"/>
  <c r="O75" i="8" s="1"/>
  <c r="D78" i="8" s="1"/>
  <c r="L78" i="8" s="1"/>
  <c r="L82" i="8" s="1"/>
  <c r="L83" i="5" l="1"/>
  <c r="L86" i="5"/>
  <c r="L88" i="5" s="1"/>
  <c r="O43" i="7"/>
  <c r="O75" i="7" s="1"/>
  <c r="D78" i="7" s="1"/>
  <c r="L78" i="7" s="1"/>
  <c r="L82" i="7" s="1"/>
  <c r="L75" i="7"/>
  <c r="L86" i="7" s="1"/>
  <c r="L88" i="7" s="1"/>
  <c r="L83" i="6"/>
  <c r="L83" i="8"/>
  <c r="L86" i="8"/>
  <c r="L88" i="8" s="1"/>
  <c r="L83" i="7" l="1"/>
  <c r="E34" i="10"/>
  <c r="E35" i="10" s="1"/>
</calcChain>
</file>

<file path=xl/sharedStrings.xml><?xml version="1.0" encoding="utf-8"?>
<sst xmlns="http://schemas.openxmlformats.org/spreadsheetml/2006/main" count="713" uniqueCount="139">
  <si>
    <t>First/Middle/Last Name</t>
  </si>
  <si>
    <t>Suffix</t>
  </si>
  <si>
    <t>Project Role</t>
  </si>
  <si>
    <t>Base Salary $</t>
  </si>
  <si>
    <t>ACAD</t>
  </si>
  <si>
    <t>SUMR</t>
  </si>
  <si>
    <t>CAL</t>
  </si>
  <si>
    <t>Person-Months</t>
  </si>
  <si>
    <t>Requested Salary</t>
  </si>
  <si>
    <t>Fringe Benefits</t>
  </si>
  <si>
    <t>Funds Requested</t>
  </si>
  <si>
    <t>Total Senior/Key Persons</t>
  </si>
  <si>
    <t>A. SENIOR/KEY PERSONS</t>
  </si>
  <si>
    <t>Total Other Personnel</t>
  </si>
  <si>
    <t>C. EQUIPMENT</t>
  </si>
  <si>
    <t>Total Equipment</t>
  </si>
  <si>
    <t>D. TRAVEL</t>
  </si>
  <si>
    <t>Total Travel</t>
  </si>
  <si>
    <t>Domestic Travel</t>
  </si>
  <si>
    <t>Foreign Travel</t>
  </si>
  <si>
    <t>E. PARTICIPANT SUPPORT COSTS</t>
  </si>
  <si>
    <t>Tuition/Fees/Health Insurance</t>
  </si>
  <si>
    <t>Stipends</t>
  </si>
  <si>
    <t>Travel</t>
  </si>
  <si>
    <t>Subsistence</t>
  </si>
  <si>
    <t>Other</t>
  </si>
  <si>
    <t>Total Participant Costs</t>
  </si>
  <si>
    <t>F. OTHER DIRECT COSTS</t>
  </si>
  <si>
    <t>Materials and Supplies</t>
  </si>
  <si>
    <t>Publication Costs</t>
  </si>
  <si>
    <t>Consultant Services</t>
  </si>
  <si>
    <t>ADP/Computer Services</t>
  </si>
  <si>
    <t>Subawards/Consortium/Contractual Costs</t>
  </si>
  <si>
    <t>Equipment of Facility Rental/User Fees</t>
  </si>
  <si>
    <t>Alterations and Renovations</t>
  </si>
  <si>
    <t>Total Other Direct Costs</t>
  </si>
  <si>
    <t>G. TOTAL DIRECT COSTS (A THROUGH F)</t>
  </si>
  <si>
    <t>H. INDIRECT COSTS</t>
  </si>
  <si>
    <t>Indirect Cost Type</t>
  </si>
  <si>
    <t>Indirect Cost Base</t>
  </si>
  <si>
    <t>Indirect Cost Rate</t>
  </si>
  <si>
    <t>Indirect Cost</t>
  </si>
  <si>
    <t>Total Indirect Costs</t>
  </si>
  <si>
    <t>TOTAL COSTS</t>
  </si>
  <si>
    <t>Start Date:</t>
  </si>
  <si>
    <t>End Date:</t>
  </si>
  <si>
    <t>BUDGET PERIOD 1</t>
  </si>
  <si>
    <t>Total Direct Costs</t>
  </si>
  <si>
    <t>Less: Consortium F&amp;A</t>
  </si>
  <si>
    <t>Subtotal Direct Costs</t>
  </si>
  <si>
    <t>Year 1</t>
  </si>
  <si>
    <t>Year 2</t>
  </si>
  <si>
    <t>Year 3</t>
  </si>
  <si>
    <t>Year 4</t>
  </si>
  <si>
    <t>Year 5</t>
  </si>
  <si>
    <t>Direct</t>
  </si>
  <si>
    <t>F&amp;A</t>
  </si>
  <si>
    <t>BUDGET PERIOD 2</t>
  </si>
  <si>
    <t>BUDGET PERIOD 3</t>
  </si>
  <si>
    <t>BUDGET PERIOD 4</t>
  </si>
  <si>
    <t>BUDGET PERIOD 5</t>
  </si>
  <si>
    <t>MTDC</t>
  </si>
  <si>
    <t>MTDC Calculation</t>
  </si>
  <si>
    <t>Funding Agency:</t>
  </si>
  <si>
    <t>Project Title:</t>
  </si>
  <si>
    <t>PI:</t>
  </si>
  <si>
    <t>Total Salary, Wages and Fringe Benefits</t>
  </si>
  <si>
    <t>Section C, Equipment</t>
  </si>
  <si>
    <t>Section D, Travel</t>
  </si>
  <si>
    <t>Domestic</t>
  </si>
  <si>
    <t>Foreign</t>
  </si>
  <si>
    <t>Section E, Participant/Trainee Support Costs</t>
  </si>
  <si>
    <t>Section F, Other Direct Costs</t>
  </si>
  <si>
    <t>Equipment or Facility Rental/User Fees</t>
  </si>
  <si>
    <t>Section G, Direct Costs</t>
  </si>
  <si>
    <t>Section H, Indirect Costs</t>
  </si>
  <si>
    <t>Section I, Total Direct and Indirect Costs</t>
  </si>
  <si>
    <t>Annual Increase</t>
  </si>
  <si>
    <t>Postdocs</t>
  </si>
  <si>
    <t>Other Professionals</t>
  </si>
  <si>
    <t>Graduate Assistants</t>
  </si>
  <si>
    <t>Undergrad Students</t>
  </si>
  <si>
    <t>Secretarial/Clerical</t>
  </si>
  <si>
    <t>Appt. type 9 or 12</t>
  </si>
  <si>
    <t xml:space="preserve">E. PARTICIPANT SUPPORT COSTS </t>
  </si>
  <si>
    <t xml:space="preserve">B. OTHER PERSONNEL </t>
  </si>
  <si>
    <t>#</t>
  </si>
  <si>
    <t>Fringe Rate</t>
  </si>
  <si>
    <t>GRA Health</t>
  </si>
  <si>
    <t>Rate</t>
  </si>
  <si>
    <t>Year  Starts after</t>
  </si>
  <si>
    <t>TOTAL PERSONNEL</t>
  </si>
  <si>
    <t>Total</t>
  </si>
  <si>
    <r>
      <t xml:space="preserve">Subawards/Consortium/Contractual Costs                                                             </t>
    </r>
    <r>
      <rPr>
        <sz val="9"/>
        <color indexed="10"/>
        <rFont val="Arial"/>
        <family val="2"/>
      </rPr>
      <t>***Complete the Consortium Sheet (red tab below)</t>
    </r>
  </si>
  <si>
    <r>
      <t xml:space="preserve">Subawards/Consortium/Contractual Costs                                                         </t>
    </r>
    <r>
      <rPr>
        <sz val="10"/>
        <color indexed="10"/>
        <rFont val="Arial"/>
        <family val="2"/>
      </rPr>
      <t xml:space="preserve"> ***Complete the Consortium Sheet (red tab below)</t>
    </r>
  </si>
  <si>
    <r>
      <t xml:space="preserve">Subawards/Consortium/Contractual Costs                                                                </t>
    </r>
    <r>
      <rPr>
        <sz val="9"/>
        <color indexed="10"/>
        <rFont val="Arial"/>
        <family val="2"/>
      </rPr>
      <t>***Complete the Consortium Sheet (red tab below)</t>
    </r>
  </si>
  <si>
    <r>
      <t xml:space="preserve">Subawards/Consortium/Contractual Costs                                                            </t>
    </r>
    <r>
      <rPr>
        <sz val="9"/>
        <color indexed="10"/>
        <rFont val="Arial"/>
        <family val="2"/>
      </rPr>
      <t xml:space="preserve"> ***Complete the Consortium Sheet (red tab below)</t>
    </r>
  </si>
  <si>
    <r>
      <t xml:space="preserve">Subawards/Consortium/Contractual Costs                                                         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***Complete the Consortium Sheet (red tab below)</t>
    </r>
  </si>
  <si>
    <t>Total Years:</t>
  </si>
  <si>
    <t>Additional Sr. Personnel</t>
  </si>
  <si>
    <t>Total Additional Senior/Key Persons</t>
  </si>
  <si>
    <t>***Complete Add Sr. Personnel Sheet (blue tab below)</t>
  </si>
  <si>
    <t>Annual Sal</t>
  </si>
  <si>
    <t xml:space="preserve">Appt.  </t>
  </si>
  <si>
    <t xml:space="preserve">CAL </t>
  </si>
  <si>
    <t>Person Mo.</t>
  </si>
  <si>
    <t>Requested Sal.</t>
  </si>
  <si>
    <t>Funds Req.</t>
  </si>
  <si>
    <t>F&amp;A Rates</t>
  </si>
  <si>
    <t>Ag. Research Div</t>
  </si>
  <si>
    <t>Instruction</t>
  </si>
  <si>
    <t>Other Sponsored Activities</t>
  </si>
  <si>
    <t>Coop Exten Service</t>
  </si>
  <si>
    <t>Off Campus</t>
  </si>
  <si>
    <t>Help for F&amp;A rates</t>
  </si>
  <si>
    <t>Rate Type</t>
  </si>
  <si>
    <t>Modified Total Direct Costs</t>
  </si>
  <si>
    <t>TDC</t>
  </si>
  <si>
    <t>TFFA</t>
  </si>
  <si>
    <t>Total Federal Funds Allowable</t>
  </si>
  <si>
    <t>Subtotal Direct Costs (NIH)</t>
  </si>
  <si>
    <t>Subtotal Postdocs</t>
  </si>
  <si>
    <t>Subtotal Other Profess.</t>
  </si>
  <si>
    <t>Subtotal GRA</t>
  </si>
  <si>
    <t>Annual  Increase Y/N</t>
  </si>
  <si>
    <t>Y</t>
  </si>
  <si>
    <t>Grand Total</t>
  </si>
  <si>
    <t>Is institution part of U of Nebraska system?
(Y or N)</t>
  </si>
  <si>
    <t>NIH DC limit calculations</t>
  </si>
  <si>
    <t>Total Additional Sr. Key Personnel</t>
  </si>
  <si>
    <t>Sub Institution</t>
  </si>
  <si>
    <t>Sub PI</t>
  </si>
  <si>
    <t>Organized Research (7/1/12 - 6/30/13)</t>
  </si>
  <si>
    <t>Organized Research (7/1/13 - 6/30/15)</t>
  </si>
  <si>
    <t>Section A, Senior/Key Personnel Salary</t>
  </si>
  <si>
    <t>Section A, Senior/Key Personnel Benefits</t>
  </si>
  <si>
    <t>Section B, Other Personnel Salary</t>
  </si>
  <si>
    <t>Section B, Other Personnel Benefits</t>
  </si>
  <si>
    <t>form version 10/22/2013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</si>
</sst>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9">
    <xf numFmtId="0" fontId="0" fillId="0" borderId="0" xfId="0"/>
    <xf numFmtId="0" fontId="4" fillId="0" borderId="0" xfId="0" applyFont="1"/>
    <xf numFmtId="164" fontId="1" fillId="0" borderId="0" xfId="1" applyNumberFormat="1"/>
    <xf numFmtId="166" fontId="4" fillId="0" borderId="1" xfId="2" applyNumberFormat="1" applyFont="1" applyBorder="1"/>
    <xf numFmtId="164" fontId="4" fillId="0" borderId="1" xfId="1" applyNumberFormat="1" applyFont="1" applyBorder="1"/>
    <xf numFmtId="164" fontId="4" fillId="0" borderId="0" xfId="1" applyNumberFormat="1" applyFont="1"/>
    <xf numFmtId="0" fontId="3" fillId="0" borderId="0" xfId="0" applyFont="1" applyAlignment="1">
      <alignment horizontal="right" vertical="top"/>
    </xf>
    <xf numFmtId="0" fontId="5" fillId="0" borderId="0" xfId="0" applyFont="1"/>
    <xf numFmtId="0" fontId="6" fillId="0" borderId="0" xfId="0" applyFont="1"/>
    <xf numFmtId="164" fontId="5" fillId="0" borderId="0" xfId="1" applyNumberFormat="1" applyFont="1"/>
    <xf numFmtId="0" fontId="4" fillId="0" borderId="2" xfId="0" applyFont="1" applyBorder="1" applyAlignment="1"/>
    <xf numFmtId="0" fontId="5" fillId="0" borderId="0" xfId="0" applyFont="1" applyAlignment="1">
      <alignment vertical="top"/>
    </xf>
    <xf numFmtId="0" fontId="5" fillId="0" borderId="2" xfId="0" applyFont="1" applyBorder="1" applyAlignment="1"/>
    <xf numFmtId="0" fontId="6" fillId="0" borderId="2" xfId="0" applyFont="1" applyBorder="1" applyAlignment="1">
      <alignment horizontal="right"/>
    </xf>
    <xf numFmtId="164" fontId="7" fillId="2" borderId="2" xfId="1" applyNumberFormat="1" applyFont="1" applyFill="1" applyBorder="1" applyAlignment="1">
      <alignment horizontal="center"/>
    </xf>
    <xf numFmtId="164" fontId="5" fillId="2" borderId="3" xfId="1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4" xfId="0" quotePrefix="1" applyFont="1" applyBorder="1" applyAlignment="1">
      <alignment horizontal="right"/>
    </xf>
    <xf numFmtId="0" fontId="5" fillId="0" borderId="1" xfId="0" applyFont="1" applyBorder="1"/>
    <xf numFmtId="164" fontId="5" fillId="0" borderId="1" xfId="1" applyNumberFormat="1" applyFont="1" applyBorder="1"/>
    <xf numFmtId="0" fontId="5" fillId="0" borderId="4" xfId="0" applyFont="1" applyBorder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164" fontId="4" fillId="0" borderId="1" xfId="0" applyNumberFormat="1" applyFont="1" applyBorder="1"/>
    <xf numFmtId="0" fontId="5" fillId="0" borderId="6" xfId="0" applyFont="1" applyBorder="1"/>
    <xf numFmtId="0" fontId="5" fillId="0" borderId="5" xfId="0" applyFont="1" applyBorder="1"/>
    <xf numFmtId="164" fontId="5" fillId="0" borderId="1" xfId="0" applyNumberFormat="1" applyFont="1" applyBorder="1"/>
    <xf numFmtId="166" fontId="4" fillId="0" borderId="0" xfId="0" applyNumberFormat="1" applyFont="1"/>
    <xf numFmtId="166" fontId="4" fillId="0" borderId="0" xfId="2" applyNumberFormat="1" applyFont="1"/>
    <xf numFmtId="0" fontId="5" fillId="0" borderId="1" xfId="0" applyFont="1" applyFill="1" applyBorder="1"/>
    <xf numFmtId="164" fontId="5" fillId="0" borderId="1" xfId="1" applyNumberFormat="1" applyFont="1" applyFill="1" applyBorder="1"/>
    <xf numFmtId="164" fontId="6" fillId="0" borderId="0" xfId="1" applyNumberFormat="1" applyFont="1" applyAlignment="1">
      <alignment horizontal="center"/>
    </xf>
    <xf numFmtId="0" fontId="5" fillId="0" borderId="0" xfId="0" applyFont="1" applyAlignment="1"/>
    <xf numFmtId="9" fontId="5" fillId="0" borderId="0" xfId="0" applyNumberFormat="1" applyFont="1"/>
    <xf numFmtId="0" fontId="4" fillId="0" borderId="0" xfId="0" applyFont="1" applyBorder="1"/>
    <xf numFmtId="0" fontId="9" fillId="0" borderId="1" xfId="0" applyFont="1" applyFill="1" applyBorder="1" applyAlignment="1">
      <alignment horizontal="center"/>
    </xf>
    <xf numFmtId="2" fontId="5" fillId="3" borderId="1" xfId="0" applyNumberFormat="1" applyFont="1" applyFill="1" applyBorder="1"/>
    <xf numFmtId="0" fontId="10" fillId="0" borderId="0" xfId="0" applyFont="1" applyAlignment="1">
      <alignment wrapText="1"/>
    </xf>
    <xf numFmtId="166" fontId="5" fillId="0" borderId="0" xfId="2" applyNumberFormat="1" applyFont="1" applyAlignment="1">
      <alignment vertical="top"/>
    </xf>
    <xf numFmtId="0" fontId="4" fillId="0" borderId="5" xfId="0" applyFont="1" applyBorder="1" applyAlignme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/>
    <xf numFmtId="0" fontId="0" fillId="0" borderId="0" xfId="0" applyNumberFormat="1"/>
    <xf numFmtId="0" fontId="11" fillId="0" borderId="0" xfId="0" applyFont="1" applyAlignment="1">
      <alignment horizontal="right" vertical="top"/>
    </xf>
    <xf numFmtId="164" fontId="11" fillId="0" borderId="0" xfId="1" applyNumberFormat="1" applyFont="1" applyAlignment="1">
      <alignment horizontal="right"/>
    </xf>
    <xf numFmtId="0" fontId="5" fillId="3" borderId="1" xfId="0" applyFont="1" applyFill="1" applyBorder="1"/>
    <xf numFmtId="0" fontId="5" fillId="0" borderId="6" xfId="0" applyNumberFormat="1" applyFont="1" applyBorder="1" applyAlignment="1"/>
    <xf numFmtId="164" fontId="4" fillId="0" borderId="6" xfId="1" applyNumberFormat="1" applyFont="1" applyBorder="1"/>
    <xf numFmtId="0" fontId="5" fillId="0" borderId="6" xfId="0" applyFont="1" applyBorder="1" applyAlignment="1" applyProtection="1">
      <protection locked="0"/>
    </xf>
    <xf numFmtId="0" fontId="5" fillId="0" borderId="1" xfId="0" applyFont="1" applyBorder="1" applyProtection="1">
      <protection locked="0"/>
    </xf>
    <xf numFmtId="164" fontId="5" fillId="0" borderId="1" xfId="1" applyNumberFormat="1" applyFont="1" applyBorder="1" applyProtection="1">
      <protection locked="0"/>
    </xf>
    <xf numFmtId="1" fontId="5" fillId="0" borderId="1" xfId="3" applyNumberFormat="1" applyFont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 applyProtection="1">
      <protection locked="0"/>
    </xf>
    <xf numFmtId="2" fontId="5" fillId="3" borderId="1" xfId="0" applyNumberFormat="1" applyFont="1" applyFill="1" applyBorder="1" applyProtection="1">
      <protection locked="0"/>
    </xf>
    <xf numFmtId="164" fontId="5" fillId="0" borderId="6" xfId="1" applyNumberFormat="1" applyFont="1" applyBorder="1" applyAlignment="1" applyProtection="1">
      <protection locked="0"/>
    </xf>
    <xf numFmtId="164" fontId="5" fillId="0" borderId="1" xfId="1" applyNumberFormat="1" applyFont="1" applyBorder="1" applyAlignment="1" applyProtection="1">
      <protection locked="0"/>
    </xf>
    <xf numFmtId="164" fontId="5" fillId="2" borderId="3" xfId="1" applyNumberFormat="1" applyFont="1" applyFill="1" applyBorder="1" applyProtection="1">
      <protection locked="0"/>
    </xf>
    <xf numFmtId="2" fontId="5" fillId="2" borderId="1" xfId="3" applyNumberFormat="1" applyFont="1" applyFill="1" applyBorder="1" applyProtection="1">
      <protection locked="0"/>
    </xf>
    <xf numFmtId="0" fontId="5" fillId="0" borderId="6" xfId="0" applyNumberFormat="1" applyFont="1" applyBorder="1" applyAlignment="1" applyProtection="1">
      <protection locked="0"/>
    </xf>
    <xf numFmtId="0" fontId="5" fillId="0" borderId="4" xfId="0" applyFont="1" applyBorder="1" applyProtection="1">
      <protection locked="0"/>
    </xf>
    <xf numFmtId="164" fontId="4" fillId="0" borderId="1" xfId="1" applyNumberFormat="1" applyFont="1" applyBorder="1" applyProtection="1">
      <protection locked="0"/>
    </xf>
    <xf numFmtId="164" fontId="5" fillId="0" borderId="1" xfId="1" applyNumberFormat="1" applyFont="1" applyBorder="1" applyProtection="1"/>
    <xf numFmtId="0" fontId="8" fillId="0" borderId="1" xfId="0" applyFont="1" applyBorder="1" applyAlignment="1">
      <alignment horizontal="center"/>
    </xf>
    <xf numFmtId="10" fontId="5" fillId="0" borderId="0" xfId="0" applyNumberFormat="1" applyFont="1" applyProtection="1">
      <protection locked="0"/>
    </xf>
    <xf numFmtId="10" fontId="5" fillId="0" borderId="0" xfId="0" applyNumberFormat="1" applyFont="1"/>
    <xf numFmtId="164" fontId="4" fillId="0" borderId="1" xfId="2" applyNumberFormat="1" applyFont="1" applyBorder="1"/>
    <xf numFmtId="10" fontId="10" fillId="0" borderId="0" xfId="0" applyNumberFormat="1" applyFont="1" applyAlignment="1">
      <alignment wrapText="1"/>
    </xf>
    <xf numFmtId="9" fontId="5" fillId="0" borderId="0" xfId="0" applyNumberFormat="1" applyFont="1" applyFill="1" applyProtection="1">
      <protection locked="0"/>
    </xf>
    <xf numFmtId="14" fontId="12" fillId="4" borderId="0" xfId="0" applyNumberFormat="1" applyFont="1" applyFill="1" applyAlignment="1">
      <alignment horizontal="right"/>
    </xf>
    <xf numFmtId="14" fontId="12" fillId="4" borderId="0" xfId="1" applyNumberFormat="1" applyFont="1" applyFill="1"/>
    <xf numFmtId="0" fontId="5" fillId="4" borderId="0" xfId="0" applyFont="1" applyFill="1" applyAlignment="1" applyProtection="1">
      <alignment horizontal="center"/>
      <protection locked="0"/>
    </xf>
    <xf numFmtId="164" fontId="4" fillId="2" borderId="1" xfId="2" applyNumberFormat="1" applyFont="1" applyFill="1" applyBorder="1"/>
    <xf numFmtId="164" fontId="5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center" vertical="top"/>
    </xf>
    <xf numFmtId="0" fontId="6" fillId="0" borderId="0" xfId="0" applyFont="1" applyFill="1" applyBorder="1"/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Fill="1" applyBorder="1" applyAlignment="1">
      <alignment horizontal="right"/>
    </xf>
    <xf numFmtId="0" fontId="4" fillId="5" borderId="0" xfId="0" applyFont="1" applyFill="1" applyBorder="1" applyAlignment="1"/>
    <xf numFmtId="0" fontId="5" fillId="5" borderId="0" xfId="0" applyFont="1" applyFill="1"/>
    <xf numFmtId="0" fontId="5" fillId="5" borderId="0" xfId="0" applyFont="1" applyFill="1" applyBorder="1" applyAlignment="1"/>
    <xf numFmtId="0" fontId="6" fillId="5" borderId="0" xfId="0" applyFont="1" applyFill="1" applyBorder="1" applyAlignment="1">
      <alignment horizontal="right"/>
    </xf>
    <xf numFmtId="0" fontId="6" fillId="5" borderId="0" xfId="0" applyFont="1" applyFill="1" applyBorder="1"/>
    <xf numFmtId="0" fontId="5" fillId="5" borderId="0" xfId="0" applyFont="1" applyFill="1" applyBorder="1" applyAlignment="1" applyProtection="1">
      <alignment horizontal="center"/>
      <protection locked="0"/>
    </xf>
    <xf numFmtId="0" fontId="10" fillId="5" borderId="0" xfId="0" applyFont="1" applyFill="1" applyAlignment="1">
      <alignment wrapText="1"/>
    </xf>
    <xf numFmtId="0" fontId="5" fillId="5" borderId="4" xfId="0" quotePrefix="1" applyFont="1" applyFill="1" applyBorder="1" applyAlignment="1">
      <alignment horizontal="right"/>
    </xf>
    <xf numFmtId="164" fontId="5" fillId="5" borderId="1" xfId="1" applyNumberFormat="1" applyFont="1" applyFill="1" applyBorder="1"/>
    <xf numFmtId="10" fontId="5" fillId="5" borderId="0" xfId="0" applyNumberFormat="1" applyFont="1" applyFill="1" applyProtection="1">
      <protection locked="0"/>
    </xf>
    <xf numFmtId="0" fontId="5" fillId="5" borderId="4" xfId="0" applyFont="1" applyFill="1" applyBorder="1"/>
    <xf numFmtId="164" fontId="4" fillId="5" borderId="1" xfId="1" applyNumberFormat="1" applyFont="1" applyFill="1" applyBorder="1"/>
    <xf numFmtId="0" fontId="4" fillId="6" borderId="0" xfId="0" applyFont="1" applyFill="1" applyBorder="1" applyAlignment="1"/>
    <xf numFmtId="0" fontId="5" fillId="6" borderId="0" xfId="0" applyFont="1" applyFill="1"/>
    <xf numFmtId="0" fontId="5" fillId="6" borderId="0" xfId="0" applyFont="1" applyFill="1" applyBorder="1" applyAlignment="1"/>
    <xf numFmtId="0" fontId="6" fillId="6" borderId="0" xfId="0" applyFont="1" applyFill="1" applyBorder="1" applyAlignment="1">
      <alignment horizontal="right"/>
    </xf>
    <xf numFmtId="0" fontId="6" fillId="6" borderId="0" xfId="0" applyFont="1" applyFill="1" applyBorder="1"/>
    <xf numFmtId="0" fontId="5" fillId="6" borderId="0" xfId="0" applyFont="1" applyFill="1" applyBorder="1" applyAlignment="1" applyProtection="1">
      <alignment horizontal="center"/>
      <protection locked="0"/>
    </xf>
    <xf numFmtId="0" fontId="10" fillId="6" borderId="0" xfId="0" applyFont="1" applyFill="1" applyAlignment="1">
      <alignment wrapText="1"/>
    </xf>
    <xf numFmtId="0" fontId="5" fillId="6" borderId="4" xfId="0" quotePrefix="1" applyFont="1" applyFill="1" applyBorder="1" applyAlignment="1">
      <alignment horizontal="right"/>
    </xf>
    <xf numFmtId="10" fontId="5" fillId="6" borderId="0" xfId="0" applyNumberFormat="1" applyFont="1" applyFill="1" applyProtection="1">
      <protection locked="0"/>
    </xf>
    <xf numFmtId="0" fontId="5" fillId="6" borderId="4" xfId="0" applyFont="1" applyFill="1" applyBorder="1"/>
    <xf numFmtId="0" fontId="5" fillId="0" borderId="1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5" fillId="4" borderId="0" xfId="0" applyFont="1" applyFill="1"/>
    <xf numFmtId="0" fontId="5" fillId="4" borderId="0" xfId="0" applyFont="1" applyFill="1" applyBorder="1" applyAlignment="1"/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/>
    <xf numFmtId="0" fontId="5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Alignment="1">
      <alignment wrapText="1"/>
    </xf>
    <xf numFmtId="0" fontId="5" fillId="4" borderId="4" xfId="0" quotePrefix="1" applyFont="1" applyFill="1" applyBorder="1" applyAlignment="1">
      <alignment horizontal="right"/>
    </xf>
    <xf numFmtId="0" fontId="5" fillId="4" borderId="4" xfId="0" applyFont="1" applyFill="1" applyBorder="1"/>
    <xf numFmtId="10" fontId="5" fillId="4" borderId="0" xfId="0" applyNumberFormat="1" applyFont="1" applyFill="1" applyProtection="1">
      <protection locked="0"/>
    </xf>
    <xf numFmtId="0" fontId="4" fillId="7" borderId="0" xfId="0" applyFont="1" applyFill="1" applyBorder="1" applyAlignment="1"/>
    <xf numFmtId="0" fontId="5" fillId="7" borderId="0" xfId="0" applyFont="1" applyFill="1"/>
    <xf numFmtId="0" fontId="5" fillId="7" borderId="0" xfId="0" applyFont="1" applyFill="1" applyBorder="1" applyAlignment="1"/>
    <xf numFmtId="0" fontId="6" fillId="7" borderId="0" xfId="0" applyFont="1" applyFill="1" applyBorder="1" applyAlignment="1">
      <alignment horizontal="right"/>
    </xf>
    <xf numFmtId="0" fontId="6" fillId="7" borderId="0" xfId="0" applyFont="1" applyFill="1" applyBorder="1"/>
    <xf numFmtId="0" fontId="5" fillId="7" borderId="0" xfId="0" applyFont="1" applyFill="1" applyBorder="1" applyAlignment="1" applyProtection="1">
      <alignment horizontal="center"/>
      <protection locked="0"/>
    </xf>
    <xf numFmtId="0" fontId="10" fillId="7" borderId="0" xfId="0" applyFont="1" applyFill="1" applyAlignment="1">
      <alignment wrapText="1"/>
    </xf>
    <xf numFmtId="10" fontId="5" fillId="7" borderId="0" xfId="0" applyNumberFormat="1" applyFont="1" applyFill="1" applyProtection="1">
      <protection locked="0"/>
    </xf>
    <xf numFmtId="164" fontId="5" fillId="7" borderId="1" xfId="1" applyNumberFormat="1" applyFont="1" applyFill="1" applyBorder="1"/>
    <xf numFmtId="164" fontId="4" fillId="7" borderId="1" xfId="1" applyNumberFormat="1" applyFont="1" applyFill="1" applyBorder="1"/>
    <xf numFmtId="0" fontId="5" fillId="7" borderId="4" xfId="0" quotePrefix="1" applyFont="1" applyFill="1" applyBorder="1" applyAlignment="1">
      <alignment horizontal="right"/>
    </xf>
    <xf numFmtId="0" fontId="5" fillId="7" borderId="4" xfId="0" applyFont="1" applyFill="1" applyBorder="1"/>
    <xf numFmtId="0" fontId="5" fillId="5" borderId="6" xfId="0" applyFont="1" applyFill="1" applyBorder="1" applyAlignment="1" applyProtection="1"/>
    <xf numFmtId="164" fontId="5" fillId="5" borderId="1" xfId="1" applyNumberFormat="1" applyFont="1" applyFill="1" applyBorder="1" applyProtection="1"/>
    <xf numFmtId="1" fontId="5" fillId="5" borderId="1" xfId="3" applyNumberFormat="1" applyFont="1" applyFill="1" applyBorder="1" applyProtection="1"/>
    <xf numFmtId="0" fontId="5" fillId="6" borderId="6" xfId="0" applyFont="1" applyFill="1" applyBorder="1" applyAlignment="1" applyProtection="1"/>
    <xf numFmtId="164" fontId="5" fillId="6" borderId="1" xfId="1" applyNumberFormat="1" applyFont="1" applyFill="1" applyBorder="1" applyProtection="1"/>
    <xf numFmtId="1" fontId="5" fillId="6" borderId="1" xfId="3" applyNumberFormat="1" applyFont="1" applyFill="1" applyBorder="1" applyProtection="1"/>
    <xf numFmtId="164" fontId="4" fillId="6" borderId="1" xfId="1" applyNumberFormat="1" applyFont="1" applyFill="1" applyBorder="1" applyProtection="1"/>
    <xf numFmtId="0" fontId="5" fillId="4" borderId="6" xfId="0" applyFont="1" applyFill="1" applyBorder="1" applyAlignment="1" applyProtection="1"/>
    <xf numFmtId="164" fontId="5" fillId="4" borderId="1" xfId="1" applyNumberFormat="1" applyFont="1" applyFill="1" applyBorder="1" applyProtection="1"/>
    <xf numFmtId="1" fontId="5" fillId="4" borderId="1" xfId="3" applyNumberFormat="1" applyFont="1" applyFill="1" applyBorder="1" applyProtection="1"/>
    <xf numFmtId="164" fontId="4" fillId="4" borderId="1" xfId="1" applyNumberFormat="1" applyFont="1" applyFill="1" applyBorder="1" applyProtection="1"/>
    <xf numFmtId="0" fontId="5" fillId="7" borderId="6" xfId="0" applyFont="1" applyFill="1" applyBorder="1" applyAlignment="1" applyProtection="1"/>
    <xf numFmtId="164" fontId="5" fillId="7" borderId="1" xfId="1" applyNumberFormat="1" applyFont="1" applyFill="1" applyBorder="1" applyProtection="1"/>
    <xf numFmtId="1" fontId="5" fillId="7" borderId="1" xfId="3" applyNumberFormat="1" applyFont="1" applyFill="1" applyBorder="1" applyProtection="1"/>
    <xf numFmtId="164" fontId="5" fillId="0" borderId="1" xfId="1" applyNumberFormat="1" applyFont="1" applyFill="1" applyBorder="1" applyProtection="1">
      <protection locked="0"/>
    </xf>
    <xf numFmtId="0" fontId="5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8" fillId="0" borderId="0" xfId="0" applyFont="1" applyBorder="1"/>
    <xf numFmtId="9" fontId="9" fillId="0" borderId="0" xfId="0" applyNumberFormat="1" applyFont="1" applyBorder="1"/>
    <xf numFmtId="0" fontId="9" fillId="0" borderId="0" xfId="0" applyFont="1" applyBorder="1"/>
    <xf numFmtId="165" fontId="9" fillId="0" borderId="0" xfId="0" applyNumberFormat="1" applyFont="1" applyBorder="1"/>
    <xf numFmtId="0" fontId="5" fillId="0" borderId="0" xfId="0" applyFont="1" applyProtection="1">
      <protection locked="0"/>
    </xf>
    <xf numFmtId="9" fontId="5" fillId="0" borderId="0" xfId="0" applyNumberFormat="1" applyFont="1" applyProtection="1">
      <protection locked="0"/>
    </xf>
    <xf numFmtId="164" fontId="9" fillId="0" borderId="0" xfId="1" applyNumberFormat="1" applyFont="1" applyBorder="1" applyAlignment="1"/>
    <xf numFmtId="49" fontId="18" fillId="0" borderId="0" xfId="0" applyNumberFormat="1" applyFont="1" applyBorder="1"/>
    <xf numFmtId="0" fontId="18" fillId="0" borderId="10" xfId="0" applyFont="1" applyBorder="1"/>
    <xf numFmtId="9" fontId="9" fillId="0" borderId="0" xfId="3" applyFont="1" applyBorder="1"/>
    <xf numFmtId="166" fontId="4" fillId="0" borderId="2" xfId="2" applyNumberFormat="1" applyFont="1" applyBorder="1"/>
    <xf numFmtId="165" fontId="5" fillId="0" borderId="0" xfId="0" applyNumberFormat="1" applyFont="1" applyFill="1" applyProtection="1">
      <protection locked="0"/>
    </xf>
    <xf numFmtId="3" fontId="5" fillId="0" borderId="1" xfId="1" applyNumberFormat="1" applyFont="1" applyBorder="1" applyProtection="1">
      <protection locked="0"/>
    </xf>
    <xf numFmtId="0" fontId="5" fillId="0" borderId="4" xfId="0" applyFont="1" applyBorder="1" applyProtection="1"/>
    <xf numFmtId="0" fontId="16" fillId="0" borderId="1" xfId="0" applyFont="1" applyBorder="1" applyAlignment="1" applyProtection="1">
      <alignment horizontal="right"/>
    </xf>
    <xf numFmtId="164" fontId="16" fillId="0" borderId="1" xfId="0" applyNumberFormat="1" applyFont="1" applyBorder="1" applyAlignment="1" applyProtection="1"/>
    <xf numFmtId="0" fontId="16" fillId="0" borderId="1" xfId="0" applyFont="1" applyBorder="1" applyProtection="1"/>
    <xf numFmtId="164" fontId="16" fillId="0" borderId="1" xfId="1" applyNumberFormat="1" applyFont="1" applyBorder="1" applyProtection="1"/>
    <xf numFmtId="164" fontId="16" fillId="0" borderId="1" xfId="3" applyNumberFormat="1" applyFont="1" applyBorder="1" applyProtection="1"/>
    <xf numFmtId="164" fontId="16" fillId="2" borderId="1" xfId="0" applyNumberFormat="1" applyFont="1" applyFill="1" applyBorder="1" applyProtection="1"/>
    <xf numFmtId="2" fontId="16" fillId="3" borderId="1" xfId="0" applyNumberFormat="1" applyFont="1" applyFill="1" applyBorder="1" applyProtection="1"/>
    <xf numFmtId="10" fontId="5" fillId="0" borderId="0" xfId="0" applyNumberFormat="1" applyFont="1" applyProtection="1"/>
    <xf numFmtId="164" fontId="5" fillId="2" borderId="3" xfId="1" applyNumberFormat="1" applyFont="1" applyFill="1" applyBorder="1" applyProtection="1"/>
    <xf numFmtId="164" fontId="16" fillId="8" borderId="1" xfId="0" applyNumberFormat="1" applyFont="1" applyFill="1" applyBorder="1" applyProtection="1"/>
    <xf numFmtId="2" fontId="5" fillId="3" borderId="1" xfId="0" applyNumberFormat="1" applyFont="1" applyFill="1" applyBorder="1" applyProtection="1"/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9" fontId="9" fillId="0" borderId="0" xfId="3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9" fontId="9" fillId="0" borderId="0" xfId="0" applyNumberFormat="1" applyFont="1" applyBorder="1" applyProtection="1">
      <protection locked="0"/>
    </xf>
    <xf numFmtId="0" fontId="9" fillId="0" borderId="0" xfId="0" applyFont="1" applyBorder="1" applyProtection="1">
      <protection locked="0"/>
    </xf>
    <xf numFmtId="165" fontId="9" fillId="0" borderId="0" xfId="0" applyNumberFormat="1" applyFont="1" applyBorder="1" applyProtection="1">
      <protection locked="0"/>
    </xf>
    <xf numFmtId="0" fontId="9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9" fontId="9" fillId="0" borderId="0" xfId="3" applyFont="1" applyBorder="1" applyAlignment="1" applyProtection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4" fillId="9" borderId="0" xfId="0" applyFont="1" applyFill="1" applyAlignment="1">
      <alignment horizontal="right"/>
    </xf>
    <xf numFmtId="37" fontId="5" fillId="9" borderId="1" xfId="2" applyNumberFormat="1" applyFont="1" applyFill="1" applyBorder="1"/>
    <xf numFmtId="37" fontId="5" fillId="9" borderId="0" xfId="2" applyNumberFormat="1" applyFont="1" applyFill="1"/>
    <xf numFmtId="0" fontId="20" fillId="0" borderId="0" xfId="0" applyFont="1" applyAlignment="1">
      <alignment horizontal="right"/>
    </xf>
    <xf numFmtId="167" fontId="4" fillId="0" borderId="1" xfId="2" applyNumberFormat="1" applyFont="1" applyBorder="1"/>
    <xf numFmtId="167" fontId="4" fillId="0" borderId="0" xfId="0" applyNumberFormat="1" applyFont="1"/>
    <xf numFmtId="167" fontId="4" fillId="0" borderId="2" xfId="2" applyNumberFormat="1" applyFont="1" applyBorder="1"/>
    <xf numFmtId="0" fontId="4" fillId="0" borderId="2" xfId="0" applyFont="1" applyBorder="1"/>
    <xf numFmtId="0" fontId="9" fillId="0" borderId="2" xfId="0" applyFont="1" applyBorder="1" applyAlignment="1">
      <alignment horizontal="center" wrapText="1"/>
    </xf>
    <xf numFmtId="10" fontId="9" fillId="0" borderId="2" xfId="0" applyNumberFormat="1" applyFont="1" applyBorder="1" applyAlignment="1">
      <alignment horizontal="center" wrapText="1"/>
    </xf>
    <xf numFmtId="164" fontId="5" fillId="2" borderId="15" xfId="1" applyNumberFormat="1" applyFont="1" applyFill="1" applyBorder="1"/>
    <xf numFmtId="164" fontId="5" fillId="2" borderId="16" xfId="1" applyNumberFormat="1" applyFont="1" applyFill="1" applyBorder="1"/>
    <xf numFmtId="10" fontId="5" fillId="0" borderId="0" xfId="0" applyNumberFormat="1" applyFont="1" applyBorder="1"/>
    <xf numFmtId="0" fontId="6" fillId="0" borderId="0" xfId="0" applyFont="1" applyAlignment="1">
      <alignment horizontal="right"/>
    </xf>
    <xf numFmtId="0" fontId="4" fillId="0" borderId="5" xfId="0" applyFont="1" applyBorder="1" applyProtection="1">
      <protection locked="0"/>
    </xf>
    <xf numFmtId="0" fontId="4" fillId="0" borderId="5" xfId="0" applyFont="1" applyBorder="1"/>
    <xf numFmtId="0" fontId="20" fillId="0" borderId="5" xfId="0" applyFont="1" applyBorder="1" applyAlignment="1">
      <alignment horizontal="right"/>
    </xf>
    <xf numFmtId="166" fontId="4" fillId="0" borderId="2" xfId="0" applyNumberFormat="1" applyFont="1" applyBorder="1"/>
    <xf numFmtId="0" fontId="2" fillId="0" borderId="0" xfId="0" applyFont="1"/>
    <xf numFmtId="0" fontId="2" fillId="0" borderId="0" xfId="0" applyFont="1" applyAlignment="1">
      <alignment horizontal="right" vertical="top"/>
    </xf>
    <xf numFmtId="167" fontId="4" fillId="0" borderId="1" xfId="1" applyNumberFormat="1" applyFont="1" applyBorder="1"/>
    <xf numFmtId="0" fontId="4" fillId="9" borderId="6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right"/>
    </xf>
    <xf numFmtId="14" fontId="0" fillId="0" borderId="0" xfId="0" applyNumberFormat="1"/>
    <xf numFmtId="0" fontId="5" fillId="9" borderId="1" xfId="0" applyFont="1" applyFill="1" applyBorder="1" applyAlignment="1" applyProtection="1">
      <alignment wrapText="1"/>
      <protection locked="0"/>
    </xf>
    <xf numFmtId="164" fontId="5" fillId="9" borderId="1" xfId="1" applyNumberFormat="1" applyFont="1" applyFill="1" applyBorder="1" applyProtection="1">
      <protection locked="0"/>
    </xf>
    <xf numFmtId="0" fontId="5" fillId="9" borderId="3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/>
    <xf numFmtId="0" fontId="5" fillId="0" borderId="1" xfId="0" applyNumberFormat="1" applyFont="1" applyBorder="1" applyAlignment="1" applyProtection="1">
      <protection locked="0"/>
    </xf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quotePrefix="1" applyFont="1" applyBorder="1"/>
    <xf numFmtId="0" fontId="2" fillId="0" borderId="11" xfId="0" applyFont="1" applyBorder="1"/>
    <xf numFmtId="165" fontId="2" fillId="7" borderId="0" xfId="0" applyNumberFormat="1" applyFont="1" applyFill="1" applyBorder="1"/>
    <xf numFmtId="0" fontId="2" fillId="0" borderId="10" xfId="0" applyFont="1" applyBorder="1"/>
    <xf numFmtId="0" fontId="2" fillId="0" borderId="12" xfId="0" quotePrefix="1" applyFont="1" applyBorder="1"/>
    <xf numFmtId="0" fontId="2" fillId="0" borderId="13" xfId="0" applyFont="1" applyBorder="1"/>
    <xf numFmtId="9" fontId="2" fillId="0" borderId="13" xfId="3" applyFont="1" applyBorder="1"/>
    <xf numFmtId="9" fontId="2" fillId="0" borderId="14" xfId="3" applyFont="1" applyBorder="1"/>
    <xf numFmtId="9" fontId="2" fillId="0" borderId="0" xfId="3" applyFont="1" applyBorder="1"/>
    <xf numFmtId="0" fontId="5" fillId="0" borderId="5" xfId="0" applyFont="1" applyBorder="1" applyAlignment="1">
      <alignment horizontal="left"/>
    </xf>
    <xf numFmtId="0" fontId="5" fillId="0" borderId="5" xfId="0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65" fontId="5" fillId="0" borderId="4" xfId="3" applyNumberFormat="1" applyFont="1" applyBorder="1" applyAlignment="1">
      <alignment horizontal="center"/>
    </xf>
    <xf numFmtId="165" fontId="5" fillId="0" borderId="6" xfId="3" applyNumberFormat="1" applyFont="1" applyBorder="1" applyAlignment="1">
      <alignment horizontal="center"/>
    </xf>
    <xf numFmtId="0" fontId="5" fillId="0" borderId="6" xfId="0" applyFont="1" applyBorder="1" applyAlignment="1" applyProtection="1">
      <protection locked="0"/>
    </xf>
    <xf numFmtId="0" fontId="5" fillId="0" borderId="5" xfId="0" applyFont="1" applyBorder="1" applyAlignment="1"/>
    <xf numFmtId="0" fontId="5" fillId="0" borderId="6" xfId="0" applyFont="1" applyBorder="1" applyAlignment="1"/>
    <xf numFmtId="164" fontId="5" fillId="0" borderId="4" xfId="1" applyNumberFormat="1" applyFont="1" applyBorder="1" applyAlignment="1"/>
    <xf numFmtId="164" fontId="5" fillId="0" borderId="5" xfId="1" applyNumberFormat="1" applyFont="1" applyBorder="1" applyAlignment="1"/>
    <xf numFmtId="164" fontId="5" fillId="0" borderId="6" xfId="1" applyNumberFormat="1" applyFont="1" applyBorder="1" applyAlignment="1"/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5" fontId="5" fillId="7" borderId="4" xfId="3" applyNumberFormat="1" applyFont="1" applyFill="1" applyBorder="1" applyAlignment="1" applyProtection="1">
      <alignment horizontal="center"/>
      <protection locked="0"/>
    </xf>
    <xf numFmtId="165" fontId="5" fillId="7" borderId="6" xfId="3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5" fillId="0" borderId="21" xfId="0" applyFont="1" applyBorder="1" applyAlignment="1" applyProtection="1">
      <protection locked="0"/>
    </xf>
    <xf numFmtId="0" fontId="5" fillId="0" borderId="16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 applyProtection="1">
      <alignment horizontal="center"/>
    </xf>
    <xf numFmtId="0" fontId="17" fillId="0" borderId="5" xfId="0" applyFont="1" applyBorder="1" applyAlignment="1" applyProtection="1">
      <alignment horizontal="center"/>
    </xf>
    <xf numFmtId="0" fontId="17" fillId="0" borderId="6" xfId="0" applyFont="1" applyBorder="1" applyAlignment="1" applyProtection="1">
      <alignment horizontal="center"/>
    </xf>
    <xf numFmtId="0" fontId="5" fillId="0" borderId="21" xfId="0" applyFont="1" applyBorder="1" applyAlignment="1">
      <alignment horizontal="center" vertical="top"/>
    </xf>
    <xf numFmtId="0" fontId="4" fillId="0" borderId="5" xfId="0" applyFont="1" applyFill="1" applyBorder="1" applyAlignment="1" applyProtection="1">
      <protection locked="0"/>
    </xf>
    <xf numFmtId="0" fontId="4" fillId="0" borderId="2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14" fontId="4" fillId="4" borderId="4" xfId="0" applyNumberFormat="1" applyFont="1" applyFill="1" applyBorder="1" applyAlignment="1" applyProtection="1">
      <alignment horizontal="left"/>
      <protection locked="0"/>
    </xf>
    <xf numFmtId="0" fontId="4" fillId="4" borderId="6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10" fillId="0" borderId="17" xfId="0" applyFont="1" applyBorder="1" applyAlignment="1" applyProtection="1">
      <alignment horizontal="center" wrapText="1"/>
    </xf>
    <xf numFmtId="0" fontId="10" fillId="0" borderId="18" xfId="0" applyFont="1" applyBorder="1" applyAlignment="1" applyProtection="1">
      <alignment horizontal="center" wrapText="1"/>
    </xf>
    <xf numFmtId="0" fontId="4" fillId="0" borderId="5" xfId="0" applyNumberFormat="1" applyFont="1" applyBorder="1" applyAlignment="1">
      <alignment horizontal="center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/>
    <xf numFmtId="0" fontId="5" fillId="0" borderId="6" xfId="0" applyFont="1" applyBorder="1" applyAlignment="1" applyProtection="1"/>
    <xf numFmtId="164" fontId="5" fillId="0" borderId="19" xfId="1" applyNumberFormat="1" applyFont="1" applyBorder="1" applyAlignment="1">
      <alignment horizontal="center"/>
    </xf>
    <xf numFmtId="164" fontId="5" fillId="0" borderId="21" xfId="1" applyNumberFormat="1" applyFont="1" applyBorder="1" applyAlignment="1">
      <alignment horizontal="center"/>
    </xf>
    <xf numFmtId="165" fontId="5" fillId="7" borderId="4" xfId="3" applyNumberFormat="1" applyFont="1" applyFill="1" applyBorder="1" applyAlignment="1">
      <alignment horizontal="center"/>
    </xf>
    <xf numFmtId="165" fontId="5" fillId="7" borderId="6" xfId="3" applyNumberFormat="1" applyFont="1" applyFill="1" applyBorder="1" applyAlignment="1">
      <alignment horizontal="center"/>
    </xf>
    <xf numFmtId="14" fontId="4" fillId="4" borderId="4" xfId="0" applyNumberFormat="1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0" borderId="4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4" fillId="0" borderId="6" xfId="0" applyFont="1" applyBorder="1" applyAlignment="1" applyProtection="1">
      <protection locked="0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4" fillId="0" borderId="4" xfId="1" applyNumberFormat="1" applyFont="1" applyBorder="1" applyAlignment="1">
      <alignment vertical="top"/>
    </xf>
    <xf numFmtId="164" fontId="4" fillId="0" borderId="5" xfId="1" applyNumberFormat="1" applyFont="1" applyBorder="1" applyAlignment="1">
      <alignment vertical="top"/>
    </xf>
    <xf numFmtId="164" fontId="4" fillId="0" borderId="6" xfId="1" applyNumberFormat="1" applyFont="1" applyBorder="1" applyAlignment="1">
      <alignment vertical="top"/>
    </xf>
    <xf numFmtId="164" fontId="5" fillId="2" borderId="1" xfId="1" applyNumberFormat="1" applyFont="1" applyFill="1" applyBorder="1" applyAlignment="1"/>
    <xf numFmtId="0" fontId="5" fillId="0" borderId="1" xfId="0" applyFont="1" applyBorder="1" applyAlignment="1" applyProtection="1">
      <alignment wrapText="1"/>
      <protection locked="0"/>
    </xf>
    <xf numFmtId="0" fontId="5" fillId="0" borderId="3" xfId="0" applyNumberFormat="1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6" fillId="0" borderId="2" xfId="0" applyFont="1" applyBorder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14" fontId="4" fillId="7" borderId="0" xfId="0" applyNumberFormat="1" applyFont="1" applyFill="1" applyBorder="1" applyAlignment="1" applyProtection="1">
      <alignment horizontal="left"/>
      <protection locked="0"/>
    </xf>
    <xf numFmtId="0" fontId="4" fillId="7" borderId="0" xfId="0" applyFont="1" applyFill="1" applyBorder="1" applyAlignment="1" applyProtection="1">
      <alignment horizontal="left"/>
      <protection locked="0"/>
    </xf>
    <xf numFmtId="0" fontId="6" fillId="7" borderId="0" xfId="0" applyFont="1" applyFill="1" applyBorder="1" applyAlignment="1">
      <alignment horizontal="right"/>
    </xf>
    <xf numFmtId="14" fontId="4" fillId="7" borderId="0" xfId="0" applyNumberFormat="1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14" fontId="4" fillId="4" borderId="0" xfId="0" applyNumberFormat="1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left"/>
      <protection locked="0"/>
    </xf>
    <xf numFmtId="0" fontId="6" fillId="4" borderId="0" xfId="0" applyFont="1" applyFill="1" applyBorder="1" applyAlignment="1">
      <alignment horizontal="right"/>
    </xf>
    <xf numFmtId="14" fontId="4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7" borderId="5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left"/>
    </xf>
    <xf numFmtId="0" fontId="5" fillId="7" borderId="17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 wrapText="1"/>
    </xf>
    <xf numFmtId="0" fontId="5" fillId="7" borderId="23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5" fillId="6" borderId="23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5" fillId="6" borderId="17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23" xfId="0" applyFont="1" applyFill="1" applyBorder="1" applyAlignment="1">
      <alignment horizontal="center" wrapText="1"/>
    </xf>
    <xf numFmtId="14" fontId="4" fillId="5" borderId="0" xfId="0" applyNumberFormat="1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14" fontId="4" fillId="6" borderId="0" xfId="0" applyNumberFormat="1" applyFont="1" applyFill="1" applyBorder="1" applyAlignment="1" applyProtection="1">
      <alignment horizontal="left"/>
      <protection locked="0"/>
    </xf>
    <xf numFmtId="0" fontId="4" fillId="6" borderId="0" xfId="0" applyFont="1" applyFill="1" applyBorder="1" applyAlignment="1" applyProtection="1">
      <alignment horizontal="left"/>
      <protection locked="0"/>
    </xf>
    <xf numFmtId="0" fontId="6" fillId="6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5" borderId="0" xfId="0" applyFont="1" applyFill="1" applyBorder="1" applyAlignment="1">
      <alignment horizontal="right"/>
    </xf>
    <xf numFmtId="14" fontId="4" fillId="5" borderId="0" xfId="0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6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5" fillId="0" borderId="0" xfId="0" applyFont="1" applyProtection="1"/>
    <xf numFmtId="0" fontId="8" fillId="9" borderId="1" xfId="0" applyFont="1" applyFill="1" applyBorder="1" applyAlignment="1" applyProtection="1">
      <alignment horizontal="center"/>
    </xf>
    <xf numFmtId="164" fontId="5" fillId="9" borderId="1" xfId="1" applyNumberFormat="1" applyFont="1" applyFill="1" applyBorder="1" applyAlignment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2"/>
  <sheetViews>
    <sheetView tabSelected="1" zoomScaleNormal="100" workbookViewId="0">
      <selection activeCell="D1" sqref="D1"/>
    </sheetView>
  </sheetViews>
  <sheetFormatPr defaultRowHeight="12.75" x14ac:dyDescent="0.2"/>
  <cols>
    <col min="1" max="1" width="3.28515625" style="7" bestFit="1" customWidth="1"/>
    <col min="2" max="2" width="28.140625" style="7" customWidth="1"/>
    <col min="3" max="3" width="6.7109375" style="7" bestFit="1" customWidth="1"/>
    <col min="4" max="4" width="18.5703125" style="7" customWidth="1"/>
    <col min="5" max="5" width="10.85546875" style="7" bestFit="1" customWidth="1"/>
    <col min="6" max="6" width="7.28515625" style="7" bestFit="1" customWidth="1"/>
    <col min="7" max="9" width="6.42578125" style="7" customWidth="1"/>
    <col min="10" max="10" width="10.7109375" style="7" customWidth="1"/>
    <col min="11" max="11" width="11.7109375" style="7" customWidth="1"/>
    <col min="12" max="12" width="11.5703125" style="7" customWidth="1"/>
    <col min="13" max="13" width="5.140625" style="173" customWidth="1"/>
    <col min="14" max="14" width="7.28515625" style="7" bestFit="1" customWidth="1"/>
    <col min="15" max="15" width="10.85546875" style="9" customWidth="1"/>
    <col min="16" max="16" width="19.85546875" style="7" bestFit="1" customWidth="1"/>
    <col min="17" max="16384" width="9.140625" style="7"/>
  </cols>
  <sheetData>
    <row r="1" spans="1:28" x14ac:dyDescent="0.2">
      <c r="B1" s="203" t="s">
        <v>63</v>
      </c>
      <c r="C1" s="77"/>
      <c r="D1" s="204"/>
      <c r="E1" s="25"/>
      <c r="F1" s="25"/>
      <c r="G1" s="25"/>
      <c r="H1" s="25"/>
      <c r="I1" s="205"/>
      <c r="J1" s="205"/>
      <c r="K1" s="205"/>
      <c r="L1" s="206" t="s">
        <v>138</v>
      </c>
    </row>
    <row r="2" spans="1:28" x14ac:dyDescent="0.2">
      <c r="B2" s="203" t="s">
        <v>65</v>
      </c>
      <c r="C2" s="77"/>
      <c r="D2" s="292"/>
      <c r="E2" s="292"/>
      <c r="F2" s="292"/>
      <c r="G2" s="197"/>
      <c r="H2" s="34"/>
      <c r="I2" s="34"/>
      <c r="J2" s="34"/>
      <c r="K2" s="34"/>
      <c r="L2" s="34"/>
    </row>
    <row r="3" spans="1:28" x14ac:dyDescent="0.2">
      <c r="B3" s="203" t="s">
        <v>64</v>
      </c>
      <c r="C3" s="77"/>
      <c r="D3" s="293"/>
      <c r="E3" s="293"/>
      <c r="F3" s="293"/>
      <c r="G3" s="293"/>
      <c r="H3" s="293"/>
      <c r="I3" s="293"/>
      <c r="J3" s="293"/>
      <c r="K3" s="293"/>
      <c r="L3" s="293"/>
    </row>
    <row r="4" spans="1:28" x14ac:dyDescent="0.2">
      <c r="B4" s="1"/>
      <c r="C4" s="77"/>
      <c r="D4" s="294"/>
      <c r="E4" s="294"/>
      <c r="F4" s="294"/>
      <c r="G4" s="294"/>
      <c r="H4" s="294"/>
      <c r="I4" s="294"/>
      <c r="J4" s="294"/>
      <c r="K4" s="294"/>
      <c r="L4" s="294"/>
    </row>
    <row r="5" spans="1:28" x14ac:dyDescent="0.2">
      <c r="B5" s="1" t="s">
        <v>77</v>
      </c>
      <c r="C5" s="159">
        <v>0.03</v>
      </c>
      <c r="D5" s="11" t="s">
        <v>88</v>
      </c>
      <c r="E5" s="38">
        <f>IF(ISBLANK(E6),0,(IF(E6&lt;'Grad Health'!A3,'Grad Health'!B2,IF(E6&lt;'Grad Health'!A4,'Grad Health'!B3,IF(E6&lt;'Grad Health'!A5,'Grad Health'!B4,IF(E6&lt;'Grad Health'!A6,'Grad Health'!B5,IF(E6&lt;'Grad Health'!A7,'Grad Health'!B6,IF(E6&lt;'Grad Health'!A8,'Grad Health'!B7,IF(E6&lt;'Grad Health'!A9,'Grad Health'!B8,IF(E6&lt;'Grad Health'!A10,'Grad Health'!B9,IF(E6&lt;'Grad Health'!A11,'Grad Health'!B10,IF(E6&lt;'Grad Health'!A12,'Grad Health'!B11,IF(E6&lt;'Grad Health'!A13,'Grad Health'!B11,IF(E6&lt;'Grad Health'!A14,'Grad Health'!B13))))))))))))))</f>
        <v>0</v>
      </c>
      <c r="F5" s="11"/>
      <c r="G5" s="291"/>
      <c r="H5" s="291"/>
      <c r="I5" s="11"/>
      <c r="J5" s="11"/>
      <c r="K5" s="11"/>
      <c r="L5" s="218" t="s">
        <v>50</v>
      </c>
    </row>
    <row r="6" spans="1:28" x14ac:dyDescent="0.2">
      <c r="A6" s="10" t="s">
        <v>46</v>
      </c>
      <c r="C6" s="12"/>
      <c r="D6" s="13" t="s">
        <v>44</v>
      </c>
      <c r="E6" s="295"/>
      <c r="F6" s="296"/>
      <c r="G6" s="297" t="s">
        <v>45</v>
      </c>
      <c r="H6" s="297"/>
      <c r="I6" s="295"/>
      <c r="J6" s="296"/>
      <c r="K6" s="8" t="s">
        <v>98</v>
      </c>
      <c r="L6" s="72">
        <v>5</v>
      </c>
      <c r="N6" s="37"/>
      <c r="O6" s="14" t="s">
        <v>61</v>
      </c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</row>
    <row r="7" spans="1:28" x14ac:dyDescent="0.2">
      <c r="A7" s="298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300"/>
      <c r="M7" s="245" t="s">
        <v>124</v>
      </c>
      <c r="N7" s="77"/>
      <c r="O7" s="201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</row>
    <row r="8" spans="1:28" ht="12.75" customHeight="1" x14ac:dyDescent="0.2">
      <c r="A8" s="266" t="s">
        <v>0</v>
      </c>
      <c r="B8" s="267"/>
      <c r="C8" s="283" t="s">
        <v>1</v>
      </c>
      <c r="D8" s="283" t="s">
        <v>2</v>
      </c>
      <c r="E8" s="285" t="s">
        <v>3</v>
      </c>
      <c r="F8" s="285" t="s">
        <v>83</v>
      </c>
      <c r="G8" s="251" t="s">
        <v>7</v>
      </c>
      <c r="H8" s="251"/>
      <c r="I8" s="252"/>
      <c r="J8" s="285" t="s">
        <v>8</v>
      </c>
      <c r="K8" s="285" t="s">
        <v>9</v>
      </c>
      <c r="L8" s="285" t="s">
        <v>10</v>
      </c>
      <c r="M8" s="245"/>
      <c r="N8" s="77"/>
      <c r="O8" s="200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</row>
    <row r="9" spans="1:28" ht="26.25" customHeight="1" x14ac:dyDescent="0.2">
      <c r="A9" s="268"/>
      <c r="B9" s="269"/>
      <c r="C9" s="284"/>
      <c r="D9" s="284"/>
      <c r="E9" s="286"/>
      <c r="F9" s="286"/>
      <c r="G9" s="16" t="s">
        <v>6</v>
      </c>
      <c r="H9" s="16" t="s">
        <v>4</v>
      </c>
      <c r="I9" s="16" t="s">
        <v>5</v>
      </c>
      <c r="J9" s="286"/>
      <c r="K9" s="286"/>
      <c r="L9" s="286"/>
      <c r="M9" s="246"/>
      <c r="N9" s="198" t="s">
        <v>87</v>
      </c>
      <c r="O9" s="200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</row>
    <row r="10" spans="1:28" x14ac:dyDescent="0.2">
      <c r="A10" s="17">
        <v>1</v>
      </c>
      <c r="B10" s="404"/>
      <c r="C10" s="50"/>
      <c r="D10" s="50"/>
      <c r="E10" s="51"/>
      <c r="F10" s="52"/>
      <c r="G10" s="53"/>
      <c r="H10" s="53"/>
      <c r="I10" s="53"/>
      <c r="J10" s="19">
        <f>IF(SUM(G10:I10)=0,0,ROUND((E10/F10)*G10,0)+ROUND((E10/F10)*H10,0)+ROUND((E10/F10)*I10,0))</f>
        <v>0</v>
      </c>
      <c r="K10" s="19">
        <f>J10*N10</f>
        <v>0</v>
      </c>
      <c r="L10" s="19">
        <f>ROUND(J10+K10,0)</f>
        <v>0</v>
      </c>
      <c r="M10" s="178" t="s">
        <v>125</v>
      </c>
      <c r="N10" s="65">
        <v>0.3</v>
      </c>
      <c r="O10" s="15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</row>
    <row r="11" spans="1:28" x14ac:dyDescent="0.2">
      <c r="A11" s="20">
        <v>2</v>
      </c>
      <c r="B11" s="404"/>
      <c r="C11" s="50"/>
      <c r="D11" s="50"/>
      <c r="E11" s="51"/>
      <c r="F11" s="52"/>
      <c r="G11" s="53"/>
      <c r="H11" s="53"/>
      <c r="I11" s="53"/>
      <c r="J11" s="19">
        <f>IF(SUM(G11:I11)=0,0,ROUND((E11/F11)*G11,0)+ROUND((E11/F11)*H11,0)+ROUND((E11/F11)*I11,0))</f>
        <v>0</v>
      </c>
      <c r="K11" s="19">
        <f t="shared" ref="K11:K17" si="0">J11*N11</f>
        <v>0</v>
      </c>
      <c r="L11" s="19">
        <f t="shared" ref="L11:L18" si="1">ROUND(J11+K11,0)</f>
        <v>0</v>
      </c>
      <c r="M11" s="178" t="s">
        <v>125</v>
      </c>
      <c r="N11" s="65">
        <v>0.3</v>
      </c>
      <c r="O11" s="15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</row>
    <row r="12" spans="1:28" x14ac:dyDescent="0.2">
      <c r="A12" s="20">
        <v>3</v>
      </c>
      <c r="B12" s="404"/>
      <c r="C12" s="50"/>
      <c r="D12" s="50"/>
      <c r="E12" s="51"/>
      <c r="F12" s="52"/>
      <c r="G12" s="53"/>
      <c r="H12" s="53"/>
      <c r="I12" s="53"/>
      <c r="J12" s="19">
        <f t="shared" ref="J12:J17" si="2">IF(SUM(G12:I12)=0,0,ROUND((E12/F12)*G12,0)+ROUND((E12/F12)*H12,0)+ROUND((E12/F12)*I12,0))</f>
        <v>0</v>
      </c>
      <c r="K12" s="19">
        <f t="shared" si="0"/>
        <v>0</v>
      </c>
      <c r="L12" s="19">
        <f t="shared" si="1"/>
        <v>0</v>
      </c>
      <c r="M12" s="178" t="s">
        <v>125</v>
      </c>
      <c r="N12" s="65">
        <v>0.3</v>
      </c>
      <c r="O12" s="15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</row>
    <row r="13" spans="1:28" x14ac:dyDescent="0.2">
      <c r="A13" s="20">
        <v>4</v>
      </c>
      <c r="B13" s="404"/>
      <c r="C13" s="50"/>
      <c r="D13" s="50"/>
      <c r="E13" s="51"/>
      <c r="F13" s="52"/>
      <c r="G13" s="53"/>
      <c r="H13" s="53"/>
      <c r="I13" s="53"/>
      <c r="J13" s="19">
        <f t="shared" si="2"/>
        <v>0</v>
      </c>
      <c r="K13" s="19">
        <f t="shared" si="0"/>
        <v>0</v>
      </c>
      <c r="L13" s="19">
        <f t="shared" si="1"/>
        <v>0</v>
      </c>
      <c r="M13" s="178" t="s">
        <v>125</v>
      </c>
      <c r="N13" s="65">
        <v>0.3</v>
      </c>
      <c r="O13" s="15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</row>
    <row r="14" spans="1:28" x14ac:dyDescent="0.2">
      <c r="A14" s="20">
        <v>5</v>
      </c>
      <c r="B14" s="404"/>
      <c r="C14" s="50"/>
      <c r="D14" s="50"/>
      <c r="E14" s="51"/>
      <c r="F14" s="52"/>
      <c r="G14" s="53"/>
      <c r="H14" s="53"/>
      <c r="I14" s="53"/>
      <c r="J14" s="19">
        <f t="shared" si="2"/>
        <v>0</v>
      </c>
      <c r="K14" s="19">
        <f t="shared" si="0"/>
        <v>0</v>
      </c>
      <c r="L14" s="19">
        <f t="shared" si="1"/>
        <v>0</v>
      </c>
      <c r="M14" s="178" t="s">
        <v>125</v>
      </c>
      <c r="N14" s="65">
        <v>0.3</v>
      </c>
      <c r="O14" s="15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</row>
    <row r="15" spans="1:28" x14ac:dyDescent="0.2">
      <c r="A15" s="20">
        <v>6</v>
      </c>
      <c r="B15" s="404"/>
      <c r="C15" s="50"/>
      <c r="D15" s="50"/>
      <c r="E15" s="51"/>
      <c r="F15" s="52"/>
      <c r="G15" s="53"/>
      <c r="H15" s="53"/>
      <c r="I15" s="53"/>
      <c r="J15" s="19">
        <f t="shared" si="2"/>
        <v>0</v>
      </c>
      <c r="K15" s="19">
        <f t="shared" si="0"/>
        <v>0</v>
      </c>
      <c r="L15" s="19">
        <f t="shared" si="1"/>
        <v>0</v>
      </c>
      <c r="M15" s="178" t="s">
        <v>125</v>
      </c>
      <c r="N15" s="65">
        <v>0.3</v>
      </c>
      <c r="O15" s="15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</row>
    <row r="16" spans="1:28" x14ac:dyDescent="0.2">
      <c r="A16" s="20">
        <v>7</v>
      </c>
      <c r="B16" s="404"/>
      <c r="C16" s="50"/>
      <c r="D16" s="50"/>
      <c r="E16" s="51"/>
      <c r="F16" s="52"/>
      <c r="G16" s="53"/>
      <c r="H16" s="53"/>
      <c r="I16" s="53"/>
      <c r="J16" s="19">
        <f t="shared" si="2"/>
        <v>0</v>
      </c>
      <c r="K16" s="19">
        <f t="shared" si="0"/>
        <v>0</v>
      </c>
      <c r="L16" s="19">
        <f t="shared" si="1"/>
        <v>0</v>
      </c>
      <c r="M16" s="178" t="s">
        <v>125</v>
      </c>
      <c r="N16" s="65">
        <v>0.3</v>
      </c>
      <c r="O16" s="15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</row>
    <row r="17" spans="1:28" x14ac:dyDescent="0.2">
      <c r="A17" s="20">
        <v>8</v>
      </c>
      <c r="B17" s="404"/>
      <c r="C17" s="50"/>
      <c r="D17" s="50"/>
      <c r="E17" s="51"/>
      <c r="F17" s="52"/>
      <c r="G17" s="53"/>
      <c r="H17" s="53"/>
      <c r="I17" s="53"/>
      <c r="J17" s="19">
        <f t="shared" si="2"/>
        <v>0</v>
      </c>
      <c r="K17" s="19">
        <f t="shared" si="0"/>
        <v>0</v>
      </c>
      <c r="L17" s="19">
        <f t="shared" si="1"/>
        <v>0</v>
      </c>
      <c r="M17" s="178" t="s">
        <v>125</v>
      </c>
      <c r="N17" s="65">
        <v>0.3</v>
      </c>
      <c r="O17" s="15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</row>
    <row r="18" spans="1:28" x14ac:dyDescent="0.2">
      <c r="A18" s="20">
        <v>9</v>
      </c>
      <c r="B18" s="288" t="s">
        <v>129</v>
      </c>
      <c r="C18" s="288"/>
      <c r="D18" s="289" t="s">
        <v>101</v>
      </c>
      <c r="E18" s="289"/>
      <c r="F18" s="289"/>
      <c r="G18" s="289"/>
      <c r="H18" s="289"/>
      <c r="I18" s="290"/>
      <c r="J18" s="63">
        <f>'Add Sr. Personnel'!J22</f>
        <v>0</v>
      </c>
      <c r="K18" s="63">
        <f>'Add Sr. Personnel'!K22</f>
        <v>0</v>
      </c>
      <c r="L18" s="63">
        <f t="shared" si="1"/>
        <v>0</v>
      </c>
      <c r="M18" s="178"/>
      <c r="N18" s="65"/>
      <c r="O18" s="15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</row>
    <row r="19" spans="1:28" x14ac:dyDescent="0.2">
      <c r="A19" s="279" t="s">
        <v>11</v>
      </c>
      <c r="B19" s="280"/>
      <c r="C19" s="280"/>
      <c r="D19" s="280"/>
      <c r="E19" s="280"/>
      <c r="F19" s="280"/>
      <c r="G19" s="280"/>
      <c r="H19" s="280"/>
      <c r="I19" s="287"/>
      <c r="J19" s="4">
        <f>SUM(J10:J18)</f>
        <v>0</v>
      </c>
      <c r="K19" s="4">
        <f>SUM(K10:K18)</f>
        <v>0</v>
      </c>
      <c r="L19" s="4">
        <f>SUM(L10:L18)</f>
        <v>0</v>
      </c>
      <c r="M19" s="178"/>
      <c r="N19" s="65"/>
      <c r="O19" s="15">
        <f>L19</f>
        <v>0</v>
      </c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</row>
    <row r="20" spans="1:28" x14ac:dyDescent="0.2">
      <c r="A20" s="21" t="s">
        <v>85</v>
      </c>
      <c r="B20" s="22"/>
      <c r="C20" s="35" t="s">
        <v>86</v>
      </c>
      <c r="D20" s="144"/>
      <c r="E20" s="144" t="s">
        <v>102</v>
      </c>
      <c r="F20" s="144" t="s">
        <v>103</v>
      </c>
      <c r="G20" s="147" t="s">
        <v>104</v>
      </c>
      <c r="H20" s="281" t="s">
        <v>105</v>
      </c>
      <c r="I20" s="282"/>
      <c r="J20" s="145" t="s">
        <v>106</v>
      </c>
      <c r="K20" s="145" t="s">
        <v>9</v>
      </c>
      <c r="L20" s="146" t="s">
        <v>107</v>
      </c>
      <c r="M20" s="178"/>
      <c r="N20" s="65"/>
      <c r="O20" s="15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</row>
    <row r="21" spans="1:28" x14ac:dyDescent="0.2">
      <c r="A21" s="20">
        <v>1</v>
      </c>
      <c r="B21" s="18" t="s">
        <v>78</v>
      </c>
      <c r="C21" s="54"/>
      <c r="D21" s="50"/>
      <c r="E21" s="51"/>
      <c r="F21" s="52"/>
      <c r="G21" s="53"/>
      <c r="H21" s="36"/>
      <c r="I21" s="36"/>
      <c r="J21" s="19">
        <f>IF(G21=0,0,ROUND(E21/F21*G21,0))</f>
        <v>0</v>
      </c>
      <c r="K21" s="19">
        <f>J21*N21</f>
        <v>0</v>
      </c>
      <c r="L21" s="19">
        <f>ROUND(J21+K21,0)</f>
        <v>0</v>
      </c>
      <c r="M21" s="178" t="s">
        <v>125</v>
      </c>
      <c r="N21" s="65">
        <v>0.3</v>
      </c>
      <c r="O21" s="15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</row>
    <row r="22" spans="1:28" x14ac:dyDescent="0.2">
      <c r="A22" s="20"/>
      <c r="B22" s="18" t="s">
        <v>78</v>
      </c>
      <c r="C22" s="54"/>
      <c r="D22" s="50"/>
      <c r="E22" s="51"/>
      <c r="F22" s="52"/>
      <c r="G22" s="53"/>
      <c r="H22" s="36"/>
      <c r="I22" s="36"/>
      <c r="J22" s="19">
        <f>IF(G22=0,0,ROUND(E22/F22*G22,0))</f>
        <v>0</v>
      </c>
      <c r="K22" s="19">
        <f>J22*N22</f>
        <v>0</v>
      </c>
      <c r="L22" s="19">
        <f>ROUND(J22+K22,0)</f>
        <v>0</v>
      </c>
      <c r="M22" s="178" t="s">
        <v>125</v>
      </c>
      <c r="N22" s="65">
        <v>0.3</v>
      </c>
      <c r="O22" s="15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</row>
    <row r="23" spans="1:28" x14ac:dyDescent="0.2">
      <c r="A23" s="20"/>
      <c r="B23" s="18" t="s">
        <v>78</v>
      </c>
      <c r="C23" s="54"/>
      <c r="D23" s="50"/>
      <c r="E23" s="51"/>
      <c r="F23" s="52"/>
      <c r="G23" s="53"/>
      <c r="H23" s="36"/>
      <c r="I23" s="36"/>
      <c r="J23" s="19">
        <f>IF(G23=0,0,ROUND(E23/F23*G23,0))</f>
        <v>0</v>
      </c>
      <c r="K23" s="19">
        <f>J23*N23</f>
        <v>0</v>
      </c>
      <c r="L23" s="19">
        <f>ROUND(J23+K23,0)</f>
        <v>0</v>
      </c>
      <c r="M23" s="178" t="s">
        <v>125</v>
      </c>
      <c r="N23" s="65">
        <v>0.3</v>
      </c>
      <c r="O23" s="15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</row>
    <row r="24" spans="1:28" x14ac:dyDescent="0.2">
      <c r="A24" s="20"/>
      <c r="B24" s="18" t="s">
        <v>78</v>
      </c>
      <c r="C24" s="54"/>
      <c r="D24" s="50"/>
      <c r="E24" s="51"/>
      <c r="F24" s="52"/>
      <c r="G24" s="53"/>
      <c r="H24" s="36"/>
      <c r="I24" s="36"/>
      <c r="J24" s="19">
        <f>IF(G24=0,0,ROUND(E24/F24*G24,0))</f>
        <v>0</v>
      </c>
      <c r="K24" s="19">
        <f>J24*N24</f>
        <v>0</v>
      </c>
      <c r="L24" s="19">
        <f>ROUND(J24+K24,0)</f>
        <v>0</v>
      </c>
      <c r="M24" s="178" t="s">
        <v>125</v>
      </c>
      <c r="N24" s="65">
        <v>0.3</v>
      </c>
      <c r="O24" s="15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</row>
    <row r="25" spans="1:28" x14ac:dyDescent="0.2">
      <c r="A25" s="161"/>
      <c r="B25" s="162" t="s">
        <v>121</v>
      </c>
      <c r="C25" s="163">
        <f>SUM(C21:C24)</f>
        <v>0</v>
      </c>
      <c r="D25" s="164"/>
      <c r="E25" s="165">
        <f>IF(G21="",0,(J25/G25)*F25)</f>
        <v>0</v>
      </c>
      <c r="F25" s="166">
        <f>IF(F21="",0,AVERAGE(F21:F24))</f>
        <v>0</v>
      </c>
      <c r="G25" s="167">
        <f>SUM(G21:G24)</f>
        <v>0</v>
      </c>
      <c r="H25" s="168"/>
      <c r="I25" s="168"/>
      <c r="J25" s="165">
        <f>SUM(J21:J24)</f>
        <v>0</v>
      </c>
      <c r="K25" s="165">
        <f>SUM(K21:K24)</f>
        <v>0</v>
      </c>
      <c r="L25" s="165">
        <f>SUM(L21:L24)</f>
        <v>0</v>
      </c>
      <c r="M25" s="178"/>
      <c r="N25" s="169"/>
      <c r="O25" s="15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</row>
    <row r="26" spans="1:28" x14ac:dyDescent="0.2">
      <c r="A26" s="20">
        <v>2</v>
      </c>
      <c r="B26" s="18" t="s">
        <v>79</v>
      </c>
      <c r="C26" s="54"/>
      <c r="D26" s="50"/>
      <c r="E26" s="51"/>
      <c r="F26" s="52"/>
      <c r="G26" s="53"/>
      <c r="H26" s="36"/>
      <c r="I26" s="36"/>
      <c r="J26" s="19">
        <f>IF(G26=0,0,ROUND(E26/F26*G26,0))</f>
        <v>0</v>
      </c>
      <c r="K26" s="19">
        <f>J26*N26</f>
        <v>0</v>
      </c>
      <c r="L26" s="19">
        <f>ROUND(J26+K26,0)</f>
        <v>0</v>
      </c>
      <c r="M26" s="178" t="s">
        <v>125</v>
      </c>
      <c r="N26" s="65">
        <v>0.46</v>
      </c>
      <c r="O26" s="15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</row>
    <row r="27" spans="1:28" x14ac:dyDescent="0.2">
      <c r="A27" s="20"/>
      <c r="B27" s="18" t="s">
        <v>79</v>
      </c>
      <c r="C27" s="54"/>
      <c r="D27" s="50"/>
      <c r="E27" s="51"/>
      <c r="F27" s="52"/>
      <c r="G27" s="53"/>
      <c r="H27" s="36"/>
      <c r="I27" s="36"/>
      <c r="J27" s="19">
        <f>IF(G27=0,0,ROUND(E27/F27*G27,0))</f>
        <v>0</v>
      </c>
      <c r="K27" s="19">
        <f>J27*N27</f>
        <v>0</v>
      </c>
      <c r="L27" s="19">
        <f>ROUND(J27+K27,0)</f>
        <v>0</v>
      </c>
      <c r="M27" s="178" t="s">
        <v>125</v>
      </c>
      <c r="N27" s="65">
        <v>0.46</v>
      </c>
      <c r="O27" s="15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</row>
    <row r="28" spans="1:28" x14ac:dyDescent="0.2">
      <c r="A28" s="20"/>
      <c r="B28" s="18" t="s">
        <v>79</v>
      </c>
      <c r="C28" s="54"/>
      <c r="D28" s="50"/>
      <c r="E28" s="51"/>
      <c r="F28" s="52"/>
      <c r="G28" s="53"/>
      <c r="H28" s="36"/>
      <c r="I28" s="36"/>
      <c r="J28" s="19">
        <f>IF(G28=0,0,ROUND(E28/F28*G28,0))</f>
        <v>0</v>
      </c>
      <c r="K28" s="19">
        <f>J28*N28</f>
        <v>0</v>
      </c>
      <c r="L28" s="19">
        <f>ROUND(J28+K28,0)</f>
        <v>0</v>
      </c>
      <c r="M28" s="178" t="s">
        <v>125</v>
      </c>
      <c r="N28" s="65">
        <v>0.46</v>
      </c>
      <c r="O28" s="15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</row>
    <row r="29" spans="1:28" x14ac:dyDescent="0.2">
      <c r="A29" s="20"/>
      <c r="B29" s="18" t="s">
        <v>79</v>
      </c>
      <c r="C29" s="54"/>
      <c r="D29" s="50"/>
      <c r="E29" s="51"/>
      <c r="F29" s="52"/>
      <c r="G29" s="53"/>
      <c r="H29" s="36"/>
      <c r="I29" s="36"/>
      <c r="J29" s="19">
        <f>IF(G29=0,0,ROUND(E29/F29*G29,0))</f>
        <v>0</v>
      </c>
      <c r="K29" s="19">
        <f>J29*N29</f>
        <v>0</v>
      </c>
      <c r="L29" s="19">
        <f>ROUND(J29+K29,0)</f>
        <v>0</v>
      </c>
      <c r="M29" s="178" t="s">
        <v>125</v>
      </c>
      <c r="N29" s="65">
        <v>0.46</v>
      </c>
      <c r="O29" s="15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</row>
    <row r="30" spans="1:28" x14ac:dyDescent="0.2">
      <c r="A30" s="161"/>
      <c r="B30" s="162" t="s">
        <v>122</v>
      </c>
      <c r="C30" s="163">
        <f>SUM(C26:C29)</f>
        <v>0</v>
      </c>
      <c r="D30" s="164"/>
      <c r="E30" s="165">
        <f>IF(G26="",0,(J30/G30)*F30)</f>
        <v>0</v>
      </c>
      <c r="F30" s="166">
        <f>IF(F26="",0,AVERAGE(F26:F29))</f>
        <v>0</v>
      </c>
      <c r="G30" s="167">
        <f>SUM(G26:G29)</f>
        <v>0</v>
      </c>
      <c r="H30" s="168"/>
      <c r="I30" s="168"/>
      <c r="J30" s="165">
        <f>SUM(J26:J29)</f>
        <v>0</v>
      </c>
      <c r="K30" s="165">
        <f>SUM(K26:K29)</f>
        <v>0</v>
      </c>
      <c r="L30" s="165">
        <f>SUM(L26:L29)</f>
        <v>0</v>
      </c>
      <c r="M30" s="178"/>
      <c r="N30" s="169"/>
      <c r="O30" s="170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</row>
    <row r="31" spans="1:28" x14ac:dyDescent="0.2">
      <c r="A31" s="20">
        <v>3</v>
      </c>
      <c r="B31" s="18" t="s">
        <v>80</v>
      </c>
      <c r="C31" s="220"/>
      <c r="D31" s="50"/>
      <c r="E31" s="160"/>
      <c r="F31" s="55"/>
      <c r="G31" s="55"/>
      <c r="H31" s="36"/>
      <c r="I31" s="36"/>
      <c r="J31" s="19">
        <f>C31*E31</f>
        <v>0</v>
      </c>
      <c r="K31" s="19">
        <f>C31*$E$5+J31*N31</f>
        <v>0</v>
      </c>
      <c r="L31" s="19">
        <f>J31+K31</f>
        <v>0</v>
      </c>
      <c r="M31" s="178" t="s">
        <v>125</v>
      </c>
      <c r="N31" s="65">
        <v>0.41</v>
      </c>
      <c r="O31" s="15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</row>
    <row r="32" spans="1:28" x14ac:dyDescent="0.2">
      <c r="A32" s="20"/>
      <c r="B32" s="18" t="s">
        <v>80</v>
      </c>
      <c r="C32" s="220"/>
      <c r="D32" s="50"/>
      <c r="E32" s="160"/>
      <c r="F32" s="55"/>
      <c r="G32" s="55"/>
      <c r="H32" s="36"/>
      <c r="I32" s="36"/>
      <c r="J32" s="19">
        <f t="shared" ref="J32:J34" si="3">C32*E32</f>
        <v>0</v>
      </c>
      <c r="K32" s="19">
        <f t="shared" ref="K32:K34" si="4">C32*$E$5+J32*N32</f>
        <v>0</v>
      </c>
      <c r="L32" s="19">
        <f t="shared" ref="L32:L34" si="5">J32+K32</f>
        <v>0</v>
      </c>
      <c r="M32" s="178" t="s">
        <v>125</v>
      </c>
      <c r="N32" s="65">
        <v>0.41</v>
      </c>
      <c r="O32" s="15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</row>
    <row r="33" spans="1:28" x14ac:dyDescent="0.2">
      <c r="A33" s="20"/>
      <c r="B33" s="18" t="s">
        <v>80</v>
      </c>
      <c r="C33" s="220"/>
      <c r="D33" s="50"/>
      <c r="E33" s="160"/>
      <c r="F33" s="55"/>
      <c r="G33" s="55"/>
      <c r="H33" s="36"/>
      <c r="I33" s="36"/>
      <c r="J33" s="19">
        <f t="shared" si="3"/>
        <v>0</v>
      </c>
      <c r="K33" s="19">
        <f t="shared" si="4"/>
        <v>0</v>
      </c>
      <c r="L33" s="19">
        <f t="shared" si="5"/>
        <v>0</v>
      </c>
      <c r="M33" s="178" t="s">
        <v>125</v>
      </c>
      <c r="N33" s="65">
        <v>0.41</v>
      </c>
      <c r="O33" s="15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</row>
    <row r="34" spans="1:28" x14ac:dyDescent="0.2">
      <c r="A34" s="20"/>
      <c r="B34" s="18" t="s">
        <v>80</v>
      </c>
      <c r="C34" s="220"/>
      <c r="D34" s="50"/>
      <c r="E34" s="160"/>
      <c r="F34" s="55"/>
      <c r="G34" s="55"/>
      <c r="H34" s="36"/>
      <c r="I34" s="36"/>
      <c r="J34" s="19">
        <f t="shared" si="3"/>
        <v>0</v>
      </c>
      <c r="K34" s="19">
        <f t="shared" si="4"/>
        <v>0</v>
      </c>
      <c r="L34" s="19">
        <f t="shared" si="5"/>
        <v>0</v>
      </c>
      <c r="M34" s="178" t="s">
        <v>125</v>
      </c>
      <c r="N34" s="65">
        <v>0.41</v>
      </c>
      <c r="O34" s="15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</row>
    <row r="35" spans="1:28" x14ac:dyDescent="0.2">
      <c r="A35" s="161"/>
      <c r="B35" s="162" t="s">
        <v>123</v>
      </c>
      <c r="C35" s="163">
        <f>SUM(C31:C34)</f>
        <v>0</v>
      </c>
      <c r="D35" s="164"/>
      <c r="E35" s="165">
        <f>IF(C31="",0,J35/C35)</f>
        <v>0</v>
      </c>
      <c r="F35" s="55">
        <f>IF(F31="",0,AVERAGE(F31:F34))</f>
        <v>0</v>
      </c>
      <c r="G35" s="171"/>
      <c r="H35" s="172"/>
      <c r="I35" s="172"/>
      <c r="J35" s="165">
        <f>SUM(J31:J34)</f>
        <v>0</v>
      </c>
      <c r="K35" s="165">
        <f>SUM(K31:K34)</f>
        <v>0</v>
      </c>
      <c r="L35" s="165">
        <f>SUM(J35:K35)</f>
        <v>0</v>
      </c>
      <c r="M35" s="178"/>
      <c r="N35" s="169"/>
      <c r="O35" s="170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</row>
    <row r="36" spans="1:28" x14ac:dyDescent="0.2">
      <c r="A36" s="20">
        <v>4</v>
      </c>
      <c r="B36" s="18" t="s">
        <v>81</v>
      </c>
      <c r="C36" s="54"/>
      <c r="D36" s="50"/>
      <c r="E36" s="51"/>
      <c r="F36" s="55"/>
      <c r="G36" s="55"/>
      <c r="H36" s="36"/>
      <c r="I36" s="36"/>
      <c r="J36" s="19">
        <f>IF(C36="",0,ROUND(C36*E36,))</f>
        <v>0</v>
      </c>
      <c r="K36" s="19">
        <f>J36*N36</f>
        <v>0</v>
      </c>
      <c r="L36" s="19">
        <f t="shared" ref="L36:L42" si="6">ROUND(J36+K36,0)</f>
        <v>0</v>
      </c>
      <c r="M36" s="178" t="s">
        <v>125</v>
      </c>
      <c r="N36" s="65">
        <v>0</v>
      </c>
      <c r="O36" s="15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</row>
    <row r="37" spans="1:28" x14ac:dyDescent="0.2">
      <c r="A37" s="20">
        <v>5</v>
      </c>
      <c r="B37" s="18" t="s">
        <v>82</v>
      </c>
      <c r="C37" s="54"/>
      <c r="D37" s="50"/>
      <c r="E37" s="51"/>
      <c r="F37" s="52"/>
      <c r="G37" s="53"/>
      <c r="H37" s="36"/>
      <c r="I37" s="36"/>
      <c r="J37" s="19">
        <f t="shared" ref="J37:J42" si="7">IF(G37=0,0,ROUND(E37/F37*G37,0))</f>
        <v>0</v>
      </c>
      <c r="K37" s="19">
        <f t="shared" ref="K37:K42" si="8">J37*N37</f>
        <v>0</v>
      </c>
      <c r="L37" s="19">
        <f t="shared" si="6"/>
        <v>0</v>
      </c>
      <c r="M37" s="178" t="s">
        <v>125</v>
      </c>
      <c r="N37" s="65">
        <v>0.46</v>
      </c>
      <c r="O37" s="15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</row>
    <row r="38" spans="1:28" x14ac:dyDescent="0.2">
      <c r="A38" s="20">
        <v>6</v>
      </c>
      <c r="B38" s="18" t="s">
        <v>25</v>
      </c>
      <c r="C38" s="54"/>
      <c r="D38" s="50"/>
      <c r="E38" s="51"/>
      <c r="F38" s="52"/>
      <c r="G38" s="53"/>
      <c r="H38" s="36"/>
      <c r="I38" s="36"/>
      <c r="J38" s="19">
        <f t="shared" si="7"/>
        <v>0</v>
      </c>
      <c r="K38" s="19">
        <f t="shared" si="8"/>
        <v>0</v>
      </c>
      <c r="L38" s="19">
        <f t="shared" si="6"/>
        <v>0</v>
      </c>
      <c r="M38" s="178" t="s">
        <v>125</v>
      </c>
      <c r="N38" s="65">
        <v>0.09</v>
      </c>
      <c r="O38" s="15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</row>
    <row r="39" spans="1:28" x14ac:dyDescent="0.2">
      <c r="A39" s="20">
        <v>7</v>
      </c>
      <c r="B39" s="50"/>
      <c r="C39" s="54"/>
      <c r="D39" s="50"/>
      <c r="E39" s="51"/>
      <c r="F39" s="52"/>
      <c r="G39" s="53"/>
      <c r="H39" s="36"/>
      <c r="I39" s="36"/>
      <c r="J39" s="19">
        <f>IF(G39=0,0,ROUND(E39/F39*G39,0))</f>
        <v>0</v>
      </c>
      <c r="K39" s="19">
        <f t="shared" si="8"/>
        <v>0</v>
      </c>
      <c r="L39" s="19">
        <f t="shared" si="6"/>
        <v>0</v>
      </c>
      <c r="M39" s="178" t="s">
        <v>125</v>
      </c>
      <c r="N39" s="65">
        <v>0.09</v>
      </c>
      <c r="O39" s="15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</row>
    <row r="40" spans="1:28" x14ac:dyDescent="0.2">
      <c r="A40" s="20">
        <v>8</v>
      </c>
      <c r="B40" s="50"/>
      <c r="C40" s="54"/>
      <c r="D40" s="50"/>
      <c r="E40" s="51"/>
      <c r="F40" s="52"/>
      <c r="G40" s="53"/>
      <c r="H40" s="36"/>
      <c r="I40" s="36"/>
      <c r="J40" s="19">
        <f t="shared" si="7"/>
        <v>0</v>
      </c>
      <c r="K40" s="19">
        <f t="shared" si="8"/>
        <v>0</v>
      </c>
      <c r="L40" s="19">
        <f t="shared" si="6"/>
        <v>0</v>
      </c>
      <c r="M40" s="178" t="s">
        <v>125</v>
      </c>
      <c r="N40" s="65">
        <v>0.09</v>
      </c>
      <c r="O40" s="15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</row>
    <row r="41" spans="1:28" x14ac:dyDescent="0.2">
      <c r="A41" s="20">
        <v>9</v>
      </c>
      <c r="B41" s="50"/>
      <c r="C41" s="54"/>
      <c r="D41" s="50"/>
      <c r="E41" s="51"/>
      <c r="F41" s="52"/>
      <c r="G41" s="53"/>
      <c r="H41" s="36"/>
      <c r="I41" s="36"/>
      <c r="J41" s="19">
        <f t="shared" si="7"/>
        <v>0</v>
      </c>
      <c r="K41" s="19">
        <f t="shared" si="8"/>
        <v>0</v>
      </c>
      <c r="L41" s="19">
        <f t="shared" si="6"/>
        <v>0</v>
      </c>
      <c r="M41" s="178" t="s">
        <v>125</v>
      </c>
      <c r="N41" s="65">
        <v>0.09</v>
      </c>
      <c r="O41" s="15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</row>
    <row r="42" spans="1:28" x14ac:dyDescent="0.2">
      <c r="A42" s="20">
        <v>10</v>
      </c>
      <c r="B42" s="50"/>
      <c r="C42" s="54"/>
      <c r="D42" s="50"/>
      <c r="E42" s="51"/>
      <c r="F42" s="52"/>
      <c r="G42" s="53"/>
      <c r="H42" s="36"/>
      <c r="I42" s="36"/>
      <c r="J42" s="19">
        <f t="shared" si="7"/>
        <v>0</v>
      </c>
      <c r="K42" s="19">
        <f t="shared" si="8"/>
        <v>0</v>
      </c>
      <c r="L42" s="19">
        <f t="shared" si="6"/>
        <v>0</v>
      </c>
      <c r="M42" s="178" t="s">
        <v>125</v>
      </c>
      <c r="N42" s="65">
        <v>0.09</v>
      </c>
      <c r="O42" s="15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</row>
    <row r="43" spans="1:28" x14ac:dyDescent="0.2">
      <c r="A43" s="253" t="s">
        <v>13</v>
      </c>
      <c r="B43" s="254"/>
      <c r="C43" s="254"/>
      <c r="D43" s="254"/>
      <c r="E43" s="254"/>
      <c r="F43" s="254"/>
      <c r="G43" s="254"/>
      <c r="H43" s="254"/>
      <c r="I43" s="255"/>
      <c r="J43" s="4">
        <f>SUM(J25,J30,J35,J36:J42)</f>
        <v>0</v>
      </c>
      <c r="K43" s="4">
        <f>SUM(K25,K30,K35,K36:K42)</f>
        <v>0</v>
      </c>
      <c r="L43" s="4">
        <f>SUM(J43:K43)</f>
        <v>0</v>
      </c>
      <c r="N43" s="153"/>
      <c r="O43" s="15">
        <f>L43-J35*N31</f>
        <v>0</v>
      </c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</row>
    <row r="44" spans="1:28" x14ac:dyDescent="0.2">
      <c r="A44" s="279" t="s">
        <v>91</v>
      </c>
      <c r="B44" s="280"/>
      <c r="C44" s="280"/>
      <c r="D44" s="39"/>
      <c r="E44" s="39"/>
      <c r="F44" s="39"/>
      <c r="G44" s="39"/>
      <c r="H44" s="39"/>
      <c r="I44" s="39"/>
      <c r="J44" s="48">
        <f t="shared" ref="J44:K44" si="9">J43+J19</f>
        <v>0</v>
      </c>
      <c r="K44" s="48">
        <f t="shared" si="9"/>
        <v>0</v>
      </c>
      <c r="L44" s="48">
        <f>L43+L19</f>
        <v>0</v>
      </c>
      <c r="N44" s="33"/>
      <c r="O44" s="15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</row>
    <row r="45" spans="1:28" x14ac:dyDescent="0.2">
      <c r="A45" s="247" t="s">
        <v>14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9"/>
      <c r="O45" s="15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</row>
    <row r="46" spans="1:28" x14ac:dyDescent="0.2">
      <c r="A46" s="20">
        <v>1</v>
      </c>
      <c r="B46" s="405"/>
      <c r="C46" s="239"/>
      <c r="D46" s="239"/>
      <c r="E46" s="239"/>
      <c r="F46" s="239"/>
      <c r="G46" s="239"/>
      <c r="H46" s="239"/>
      <c r="I46" s="239"/>
      <c r="J46" s="239"/>
      <c r="K46" s="260"/>
      <c r="L46" s="56"/>
      <c r="O46" s="15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</row>
    <row r="47" spans="1:28" x14ac:dyDescent="0.2">
      <c r="A47" s="20">
        <v>2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60"/>
      <c r="L47" s="57"/>
      <c r="O47" s="15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</row>
    <row r="48" spans="1:28" x14ac:dyDescent="0.2">
      <c r="A48" s="20">
        <v>3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60"/>
      <c r="L48" s="57"/>
      <c r="O48" s="15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</row>
    <row r="49" spans="1:28" x14ac:dyDescent="0.2">
      <c r="A49" s="20">
        <v>4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60"/>
      <c r="L49" s="57"/>
      <c r="O49" s="15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</row>
    <row r="50" spans="1:28" x14ac:dyDescent="0.2">
      <c r="A50" s="20">
        <v>5</v>
      </c>
      <c r="B50" s="239"/>
      <c r="C50" s="239"/>
      <c r="D50" s="239"/>
      <c r="E50" s="239"/>
      <c r="F50" s="239"/>
      <c r="G50" s="239"/>
      <c r="H50" s="239"/>
      <c r="I50" s="239"/>
      <c r="J50" s="239"/>
      <c r="K50" s="260"/>
      <c r="L50" s="57"/>
      <c r="O50" s="15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</row>
    <row r="51" spans="1:28" x14ac:dyDescent="0.2">
      <c r="A51" s="253" t="s">
        <v>15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5"/>
      <c r="L51" s="23">
        <f>SUM(L46:L50)</f>
        <v>0</v>
      </c>
      <c r="O51" s="15">
        <v>0</v>
      </c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</row>
    <row r="52" spans="1:28" x14ac:dyDescent="0.2">
      <c r="A52" s="247" t="s">
        <v>16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9"/>
      <c r="O52" s="15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</row>
    <row r="53" spans="1:28" x14ac:dyDescent="0.2">
      <c r="A53" s="20">
        <v>1</v>
      </c>
      <c r="B53" s="24" t="s">
        <v>18</v>
      </c>
      <c r="C53" s="276"/>
      <c r="D53" s="276"/>
      <c r="E53" s="276"/>
      <c r="F53" s="276"/>
      <c r="G53" s="276"/>
      <c r="H53" s="276"/>
      <c r="I53" s="276"/>
      <c r="J53" s="276"/>
      <c r="K53" s="277"/>
      <c r="L53" s="51"/>
      <c r="O53" s="15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</row>
    <row r="54" spans="1:28" x14ac:dyDescent="0.2">
      <c r="A54" s="20">
        <v>2</v>
      </c>
      <c r="B54" s="24" t="s">
        <v>19</v>
      </c>
      <c r="C54" s="272"/>
      <c r="D54" s="239"/>
      <c r="E54" s="239"/>
      <c r="F54" s="239"/>
      <c r="G54" s="239"/>
      <c r="H54" s="239"/>
      <c r="I54" s="239"/>
      <c r="J54" s="239"/>
      <c r="K54" s="260"/>
      <c r="L54" s="51"/>
      <c r="O54" s="15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</row>
    <row r="55" spans="1:28" x14ac:dyDescent="0.2">
      <c r="A55" s="253" t="s">
        <v>17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5"/>
      <c r="L55" s="23">
        <f>SUM(L53:L54)</f>
        <v>0</v>
      </c>
      <c r="O55" s="15">
        <f>L55</f>
        <v>0</v>
      </c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</row>
    <row r="56" spans="1:28" x14ac:dyDescent="0.2">
      <c r="A56" s="247" t="s">
        <v>84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9"/>
      <c r="O56" s="15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</row>
    <row r="57" spans="1:28" x14ac:dyDescent="0.2">
      <c r="A57" s="20">
        <v>1</v>
      </c>
      <c r="B57" s="24" t="s">
        <v>21</v>
      </c>
      <c r="C57" s="278"/>
      <c r="D57" s="239"/>
      <c r="E57" s="239"/>
      <c r="F57" s="239"/>
      <c r="G57" s="239"/>
      <c r="H57" s="239"/>
      <c r="I57" s="239"/>
      <c r="J57" s="239"/>
      <c r="K57" s="260"/>
      <c r="L57" s="51"/>
      <c r="O57" s="15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</row>
    <row r="58" spans="1:28" x14ac:dyDescent="0.2">
      <c r="A58" s="20">
        <v>2</v>
      </c>
      <c r="B58" s="24" t="s">
        <v>22</v>
      </c>
      <c r="C58" s="272"/>
      <c r="D58" s="239"/>
      <c r="E58" s="239"/>
      <c r="F58" s="239"/>
      <c r="G58" s="239"/>
      <c r="H58" s="239"/>
      <c r="I58" s="239"/>
      <c r="J58" s="239"/>
      <c r="K58" s="260"/>
      <c r="L58" s="51"/>
      <c r="O58" s="15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</row>
    <row r="59" spans="1:28" x14ac:dyDescent="0.2">
      <c r="A59" s="20">
        <v>3</v>
      </c>
      <c r="B59" s="24" t="s">
        <v>23</v>
      </c>
      <c r="C59" s="272"/>
      <c r="D59" s="239"/>
      <c r="E59" s="239"/>
      <c r="F59" s="239"/>
      <c r="G59" s="239"/>
      <c r="H59" s="239"/>
      <c r="I59" s="239"/>
      <c r="J59" s="239"/>
      <c r="K59" s="260"/>
      <c r="L59" s="51"/>
      <c r="O59" s="15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</row>
    <row r="60" spans="1:28" x14ac:dyDescent="0.2">
      <c r="A60" s="20">
        <v>4</v>
      </c>
      <c r="B60" s="24" t="s">
        <v>24</v>
      </c>
      <c r="C60" s="272"/>
      <c r="D60" s="239"/>
      <c r="E60" s="239"/>
      <c r="F60" s="239"/>
      <c r="G60" s="239"/>
      <c r="H60" s="239"/>
      <c r="I60" s="239"/>
      <c r="J60" s="239"/>
      <c r="K60" s="260"/>
      <c r="L60" s="51"/>
      <c r="O60" s="15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</row>
    <row r="61" spans="1:28" x14ac:dyDescent="0.2">
      <c r="A61" s="20">
        <v>5</v>
      </c>
      <c r="B61" s="24" t="s">
        <v>25</v>
      </c>
      <c r="C61" s="272"/>
      <c r="D61" s="239"/>
      <c r="E61" s="239"/>
      <c r="F61" s="239"/>
      <c r="G61" s="239"/>
      <c r="H61" s="239"/>
      <c r="I61" s="239"/>
      <c r="J61" s="239"/>
      <c r="K61" s="260"/>
      <c r="L61" s="51"/>
      <c r="O61" s="15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</row>
    <row r="62" spans="1:28" x14ac:dyDescent="0.2">
      <c r="A62" s="253" t="s">
        <v>26</v>
      </c>
      <c r="B62" s="254"/>
      <c r="C62" s="254"/>
      <c r="D62" s="254"/>
      <c r="E62" s="254"/>
      <c r="F62" s="254"/>
      <c r="G62" s="254"/>
      <c r="H62" s="254"/>
      <c r="I62" s="254"/>
      <c r="J62" s="254"/>
      <c r="K62" s="255"/>
      <c r="L62" s="23">
        <f>SUM(L57:L61)</f>
        <v>0</v>
      </c>
      <c r="O62" s="58">
        <f>L62</f>
        <v>0</v>
      </c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</row>
    <row r="63" spans="1:28" x14ac:dyDescent="0.2">
      <c r="A63" s="247" t="s">
        <v>27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9"/>
      <c r="O63" s="15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</row>
    <row r="64" spans="1:28" x14ac:dyDescent="0.2">
      <c r="A64" s="20">
        <v>1</v>
      </c>
      <c r="B64" s="236" t="s">
        <v>28</v>
      </c>
      <c r="C64" s="273"/>
      <c r="D64" s="274"/>
      <c r="E64" s="274"/>
      <c r="F64" s="274"/>
      <c r="G64" s="274"/>
      <c r="H64" s="274"/>
      <c r="I64" s="274"/>
      <c r="J64" s="274"/>
      <c r="K64" s="275"/>
      <c r="L64" s="51"/>
      <c r="O64" s="15">
        <f>L64</f>
        <v>0</v>
      </c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</row>
    <row r="65" spans="1:28" x14ac:dyDescent="0.2">
      <c r="A65" s="20">
        <v>2</v>
      </c>
      <c r="B65" s="236" t="s">
        <v>29</v>
      </c>
      <c r="C65" s="273"/>
      <c r="D65" s="274"/>
      <c r="E65" s="274"/>
      <c r="F65" s="274"/>
      <c r="G65" s="274"/>
      <c r="H65" s="274"/>
      <c r="I65" s="274"/>
      <c r="J65" s="274"/>
      <c r="K65" s="275"/>
      <c r="L65" s="51"/>
      <c r="O65" s="15">
        <f t="shared" ref="O65:O73" si="10">L65</f>
        <v>0</v>
      </c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</row>
    <row r="66" spans="1:28" x14ac:dyDescent="0.2">
      <c r="A66" s="20">
        <v>3</v>
      </c>
      <c r="B66" s="236" t="s">
        <v>30</v>
      </c>
      <c r="C66" s="273"/>
      <c r="D66" s="274"/>
      <c r="E66" s="274"/>
      <c r="F66" s="274"/>
      <c r="G66" s="274"/>
      <c r="H66" s="274"/>
      <c r="I66" s="274"/>
      <c r="J66" s="274"/>
      <c r="K66" s="275"/>
      <c r="L66" s="51"/>
      <c r="O66" s="15">
        <f t="shared" si="10"/>
        <v>0</v>
      </c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</row>
    <row r="67" spans="1:28" x14ac:dyDescent="0.2">
      <c r="A67" s="20">
        <v>4</v>
      </c>
      <c r="B67" s="236" t="s">
        <v>31</v>
      </c>
      <c r="C67" s="273"/>
      <c r="D67" s="274"/>
      <c r="E67" s="274"/>
      <c r="F67" s="274"/>
      <c r="G67" s="274"/>
      <c r="H67" s="274"/>
      <c r="I67" s="274"/>
      <c r="J67" s="274"/>
      <c r="K67" s="275"/>
      <c r="L67" s="51"/>
      <c r="O67" s="15">
        <f t="shared" si="10"/>
        <v>0</v>
      </c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</row>
    <row r="68" spans="1:28" x14ac:dyDescent="0.2">
      <c r="A68" s="20">
        <v>5</v>
      </c>
      <c r="B68" s="256" t="s">
        <v>95</v>
      </c>
      <c r="C68" s="256"/>
      <c r="D68" s="256"/>
      <c r="E68" s="256"/>
      <c r="F68" s="256"/>
      <c r="G68" s="256"/>
      <c r="H68" s="256"/>
      <c r="I68" s="256"/>
      <c r="J68" s="256"/>
      <c r="K68" s="257"/>
      <c r="L68" s="63">
        <f>SUM(Consortium!E68)</f>
        <v>0</v>
      </c>
      <c r="O68" s="15">
        <f>SUM(Consortium!L6:L64)</f>
        <v>0</v>
      </c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</row>
    <row r="69" spans="1:28" x14ac:dyDescent="0.2">
      <c r="A69" s="20">
        <v>6</v>
      </c>
      <c r="B69" s="238" t="s">
        <v>33</v>
      </c>
      <c r="C69" s="234"/>
      <c r="D69" s="274"/>
      <c r="E69" s="274"/>
      <c r="F69" s="274"/>
      <c r="G69" s="274"/>
      <c r="H69" s="274"/>
      <c r="I69" s="274"/>
      <c r="J69" s="274"/>
      <c r="K69" s="275"/>
      <c r="L69" s="51"/>
      <c r="O69" s="15">
        <f>L69</f>
        <v>0</v>
      </c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</row>
    <row r="70" spans="1:28" x14ac:dyDescent="0.2">
      <c r="A70" s="20">
        <v>7</v>
      </c>
      <c r="B70" s="236" t="s">
        <v>34</v>
      </c>
      <c r="C70" s="273"/>
      <c r="D70" s="274"/>
      <c r="E70" s="274"/>
      <c r="F70" s="274"/>
      <c r="G70" s="274"/>
      <c r="H70" s="274"/>
      <c r="I70" s="274"/>
      <c r="J70" s="274"/>
      <c r="K70" s="275"/>
      <c r="L70" s="51"/>
      <c r="O70" s="15">
        <v>0</v>
      </c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</row>
    <row r="71" spans="1:28" x14ac:dyDescent="0.2">
      <c r="A71" s="20">
        <v>8</v>
      </c>
      <c r="B71" s="235" t="s">
        <v>25</v>
      </c>
      <c r="C71" s="239"/>
      <c r="D71" s="240"/>
      <c r="E71" s="240"/>
      <c r="F71" s="240"/>
      <c r="G71" s="240"/>
      <c r="H71" s="240"/>
      <c r="I71" s="240"/>
      <c r="J71" s="240"/>
      <c r="K71" s="241"/>
      <c r="L71" s="51"/>
      <c r="O71" s="15">
        <f t="shared" si="10"/>
        <v>0</v>
      </c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</row>
    <row r="72" spans="1:28" x14ac:dyDescent="0.2">
      <c r="A72" s="20">
        <v>9</v>
      </c>
      <c r="B72" s="235"/>
      <c r="C72" s="239"/>
      <c r="D72" s="240"/>
      <c r="E72" s="240"/>
      <c r="F72" s="240"/>
      <c r="G72" s="240"/>
      <c r="H72" s="240"/>
      <c r="I72" s="240"/>
      <c r="J72" s="240"/>
      <c r="K72" s="241"/>
      <c r="L72" s="51"/>
      <c r="O72" s="15">
        <f t="shared" si="10"/>
        <v>0</v>
      </c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</row>
    <row r="73" spans="1:28" x14ac:dyDescent="0.2">
      <c r="A73" s="20">
        <v>10</v>
      </c>
      <c r="B73" s="235"/>
      <c r="C73" s="239"/>
      <c r="D73" s="240"/>
      <c r="E73" s="240"/>
      <c r="F73" s="240"/>
      <c r="G73" s="240"/>
      <c r="H73" s="240"/>
      <c r="I73" s="240"/>
      <c r="J73" s="240"/>
      <c r="K73" s="241"/>
      <c r="L73" s="51"/>
      <c r="O73" s="15">
        <f t="shared" si="10"/>
        <v>0</v>
      </c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</row>
    <row r="74" spans="1:28" x14ac:dyDescent="0.2">
      <c r="A74" s="253" t="s">
        <v>35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5"/>
      <c r="L74" s="4">
        <f>SUM(L64:L73)</f>
        <v>0</v>
      </c>
      <c r="O74" s="15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</row>
    <row r="75" spans="1:28" x14ac:dyDescent="0.2">
      <c r="A75" s="247" t="s">
        <v>36</v>
      </c>
      <c r="B75" s="248"/>
      <c r="C75" s="248"/>
      <c r="D75" s="248"/>
      <c r="E75" s="248"/>
      <c r="F75" s="248"/>
      <c r="G75" s="248"/>
      <c r="H75" s="248"/>
      <c r="I75" s="248"/>
      <c r="J75" s="248"/>
      <c r="K75" s="249"/>
      <c r="L75" s="3">
        <f>L19+L43+L51+L55+L62+L74</f>
        <v>0</v>
      </c>
      <c r="O75" s="73">
        <f>SUM(O7:O74)</f>
        <v>0</v>
      </c>
      <c r="P75" s="152"/>
      <c r="Q75" s="152"/>
      <c r="R75" s="152"/>
      <c r="S75" s="152"/>
      <c r="T75" s="152"/>
      <c r="U75" s="152"/>
      <c r="V75" s="152"/>
      <c r="W75" s="152"/>
      <c r="X75" s="152"/>
      <c r="Y75" s="152"/>
    </row>
    <row r="76" spans="1:28" x14ac:dyDescent="0.2">
      <c r="A76" s="247" t="s">
        <v>37</v>
      </c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9"/>
      <c r="P76" s="152"/>
      <c r="Q76" s="152"/>
      <c r="R76" s="152"/>
      <c r="S76" s="152"/>
      <c r="T76" s="152"/>
      <c r="U76" s="152"/>
      <c r="V76" s="152"/>
      <c r="W76" s="152"/>
      <c r="X76" s="152"/>
      <c r="Y76" s="152"/>
    </row>
    <row r="77" spans="1:28" x14ac:dyDescent="0.2">
      <c r="A77" s="20"/>
      <c r="B77" s="251" t="s">
        <v>38</v>
      </c>
      <c r="C77" s="252"/>
      <c r="D77" s="250" t="s">
        <v>39</v>
      </c>
      <c r="E77" s="251"/>
      <c r="F77" s="251"/>
      <c r="G77" s="251"/>
      <c r="H77" s="251"/>
      <c r="I77" s="252"/>
      <c r="J77" s="250" t="s">
        <v>40</v>
      </c>
      <c r="K77" s="252"/>
      <c r="L77" s="16" t="s">
        <v>41</v>
      </c>
      <c r="P77" s="179"/>
      <c r="Q77" s="180"/>
      <c r="R77" s="152"/>
      <c r="S77" s="152"/>
      <c r="T77" s="152"/>
      <c r="U77" s="152"/>
      <c r="V77" s="152"/>
      <c r="W77" s="152"/>
      <c r="X77" s="152"/>
      <c r="Y77" s="152"/>
    </row>
    <row r="78" spans="1:28" x14ac:dyDescent="0.2">
      <c r="A78" s="20">
        <v>1</v>
      </c>
      <c r="B78" s="239" t="s">
        <v>61</v>
      </c>
      <c r="C78" s="260"/>
      <c r="D78" s="263">
        <f>IF(B78=MTDC,O75,IF(B78=TDC,L75,IF(B78=TFFA,L75,"")))</f>
        <v>0</v>
      </c>
      <c r="E78" s="264"/>
      <c r="F78" s="264"/>
      <c r="G78" s="264"/>
      <c r="H78" s="264"/>
      <c r="I78" s="265"/>
      <c r="J78" s="270">
        <v>0.51</v>
      </c>
      <c r="K78" s="271"/>
      <c r="L78" s="19">
        <f>IF(B78=MTDC,D78*J78,IF(B78=TDC,D78*J78,IF(B78=TFFA,D78*(J78/(1-J78)),"")))</f>
        <v>0</v>
      </c>
      <c r="P78" s="181"/>
      <c r="Q78" s="182"/>
      <c r="R78" s="152"/>
      <c r="S78" s="152"/>
      <c r="T78" s="152"/>
      <c r="U78" s="152"/>
      <c r="V78" s="152"/>
      <c r="W78" s="152"/>
      <c r="X78" s="152"/>
      <c r="Y78" s="152"/>
    </row>
    <row r="79" spans="1:28" x14ac:dyDescent="0.2">
      <c r="A79" s="20">
        <v>2</v>
      </c>
      <c r="B79" s="261"/>
      <c r="C79" s="262"/>
      <c r="D79" s="250"/>
      <c r="E79" s="251"/>
      <c r="F79" s="251"/>
      <c r="G79" s="251"/>
      <c r="H79" s="251"/>
      <c r="I79" s="252"/>
      <c r="J79" s="258"/>
      <c r="K79" s="259"/>
      <c r="L79" s="19">
        <f>ROUND(D79*J79,0)</f>
        <v>0</v>
      </c>
      <c r="P79" s="181"/>
      <c r="Q79" s="182"/>
      <c r="R79" s="152"/>
      <c r="S79" s="152"/>
      <c r="T79" s="152"/>
      <c r="U79" s="152"/>
      <c r="V79" s="152"/>
      <c r="W79" s="152"/>
      <c r="X79" s="152"/>
      <c r="Y79" s="152"/>
    </row>
    <row r="80" spans="1:28" x14ac:dyDescent="0.2">
      <c r="A80" s="20">
        <v>3</v>
      </c>
      <c r="B80" s="261"/>
      <c r="C80" s="262"/>
      <c r="D80" s="250"/>
      <c r="E80" s="251"/>
      <c r="F80" s="251"/>
      <c r="G80" s="251"/>
      <c r="H80" s="251"/>
      <c r="I80" s="252"/>
      <c r="J80" s="258"/>
      <c r="K80" s="259"/>
      <c r="L80" s="19">
        <f>ROUND(D80*J80,0)</f>
        <v>0</v>
      </c>
      <c r="P80" s="181"/>
      <c r="Q80" s="182"/>
      <c r="R80" s="152"/>
      <c r="S80" s="152"/>
      <c r="T80" s="152"/>
      <c r="U80" s="152"/>
      <c r="V80" s="152"/>
      <c r="W80" s="152"/>
      <c r="X80" s="152"/>
      <c r="Y80" s="152"/>
    </row>
    <row r="81" spans="1:25" x14ac:dyDescent="0.2">
      <c r="A81" s="20">
        <v>4</v>
      </c>
      <c r="B81" s="261"/>
      <c r="C81" s="262"/>
      <c r="D81" s="250"/>
      <c r="E81" s="251"/>
      <c r="F81" s="251"/>
      <c r="G81" s="251"/>
      <c r="H81" s="251"/>
      <c r="I81" s="252"/>
      <c r="J81" s="258"/>
      <c r="K81" s="259"/>
      <c r="L81" s="19">
        <f>ROUND(D81*J81,0)</f>
        <v>0</v>
      </c>
      <c r="P81" s="181"/>
      <c r="Q81" s="182"/>
      <c r="R81" s="152"/>
      <c r="S81" s="152"/>
      <c r="T81" s="152"/>
      <c r="U81" s="152"/>
      <c r="V81" s="152"/>
      <c r="W81" s="152"/>
      <c r="X81" s="152"/>
      <c r="Y81" s="152"/>
    </row>
    <row r="82" spans="1:25" x14ac:dyDescent="0.2">
      <c r="A82" s="253" t="s">
        <v>42</v>
      </c>
      <c r="B82" s="254"/>
      <c r="C82" s="254"/>
      <c r="D82" s="254"/>
      <c r="E82" s="254"/>
      <c r="F82" s="254"/>
      <c r="G82" s="254"/>
      <c r="H82" s="254"/>
      <c r="I82" s="254"/>
      <c r="J82" s="254"/>
      <c r="K82" s="255"/>
      <c r="L82" s="26">
        <f>SUM(L78:L81)</f>
        <v>0</v>
      </c>
      <c r="P82" s="181"/>
      <c r="Q82" s="182"/>
      <c r="R82" s="152"/>
      <c r="S82" s="152"/>
      <c r="T82" s="152"/>
      <c r="U82" s="152"/>
      <c r="V82" s="152"/>
      <c r="W82" s="152"/>
      <c r="X82" s="152"/>
      <c r="Y82" s="152"/>
    </row>
    <row r="83" spans="1:25" x14ac:dyDescent="0.2">
      <c r="A83" s="247" t="s">
        <v>43</v>
      </c>
      <c r="B83" s="248"/>
      <c r="C83" s="248"/>
      <c r="D83" s="248"/>
      <c r="E83" s="248"/>
      <c r="F83" s="248"/>
      <c r="G83" s="248"/>
      <c r="H83" s="248"/>
      <c r="I83" s="248"/>
      <c r="J83" s="248"/>
      <c r="K83" s="249"/>
      <c r="L83" s="3">
        <f>L75+L82</f>
        <v>0</v>
      </c>
      <c r="P83" s="181"/>
      <c r="Q83" s="182"/>
      <c r="R83" s="152"/>
      <c r="S83" s="152"/>
      <c r="T83" s="152"/>
      <c r="U83" s="152"/>
      <c r="V83" s="152"/>
      <c r="W83" s="152"/>
      <c r="X83" s="152"/>
      <c r="Y83" s="152"/>
    </row>
    <row r="84" spans="1:25" x14ac:dyDescent="0.2">
      <c r="P84" s="152"/>
      <c r="Q84" s="152"/>
      <c r="R84" s="152"/>
      <c r="S84" s="152"/>
      <c r="T84" s="152"/>
      <c r="U84" s="152"/>
      <c r="V84" s="152"/>
      <c r="W84" s="152"/>
      <c r="X84" s="152"/>
      <c r="Y84" s="152"/>
    </row>
    <row r="85" spans="1:25" x14ac:dyDescent="0.2">
      <c r="J85" s="242" t="s">
        <v>128</v>
      </c>
      <c r="K85" s="243"/>
      <c r="L85" s="244"/>
    </row>
    <row r="86" spans="1:25" x14ac:dyDescent="0.2">
      <c r="J86" s="8" t="s">
        <v>47</v>
      </c>
      <c r="L86" s="27">
        <f>L75</f>
        <v>0</v>
      </c>
    </row>
    <row r="87" spans="1:25" x14ac:dyDescent="0.2">
      <c r="J87" s="8" t="s">
        <v>48</v>
      </c>
      <c r="L87" s="207">
        <f>Consortium!E67</f>
        <v>0</v>
      </c>
    </row>
    <row r="88" spans="1:25" x14ac:dyDescent="0.2">
      <c r="J88" s="8" t="s">
        <v>49</v>
      </c>
      <c r="L88" s="28">
        <f>L86-L87</f>
        <v>0</v>
      </c>
    </row>
    <row r="92" spans="1:25" s="150" customFormat="1" ht="12" thickBot="1" x14ac:dyDescent="0.25">
      <c r="A92" s="221"/>
      <c r="B92" s="148" t="s">
        <v>114</v>
      </c>
      <c r="C92" s="221"/>
      <c r="D92" s="221"/>
      <c r="E92" s="221"/>
      <c r="F92" s="221"/>
      <c r="G92" s="221"/>
      <c r="H92" s="221"/>
      <c r="I92" s="221"/>
      <c r="J92" s="221"/>
      <c r="K92" s="221"/>
      <c r="L92" s="154"/>
      <c r="M92" s="175"/>
    </row>
    <row r="93" spans="1:25" s="150" customFormat="1" ht="12.6" customHeight="1" x14ac:dyDescent="0.2">
      <c r="A93" s="222"/>
      <c r="B93" s="223"/>
      <c r="C93" s="223"/>
      <c r="D93" s="223"/>
      <c r="E93" s="223"/>
      <c r="F93" s="223"/>
      <c r="G93" s="223"/>
      <c r="H93" s="223"/>
      <c r="I93" s="224"/>
      <c r="J93" s="154"/>
      <c r="K93" s="175"/>
    </row>
    <row r="94" spans="1:25" s="150" customFormat="1" ht="12.6" customHeight="1" x14ac:dyDescent="0.2">
      <c r="A94" s="225"/>
      <c r="B94" s="148" t="s">
        <v>108</v>
      </c>
      <c r="C94" s="221"/>
      <c r="D94" s="221"/>
      <c r="E94" s="148" t="s">
        <v>115</v>
      </c>
      <c r="F94" s="221"/>
      <c r="G94" s="221"/>
      <c r="H94" s="221"/>
      <c r="I94" s="226"/>
      <c r="K94" s="175"/>
    </row>
    <row r="95" spans="1:25" s="150" customFormat="1" ht="12.6" customHeight="1" x14ac:dyDescent="0.2">
      <c r="A95" s="225"/>
      <c r="B95" s="221" t="s">
        <v>132</v>
      </c>
      <c r="C95" s="227">
        <v>0.48499999999999999</v>
      </c>
      <c r="D95" s="221"/>
      <c r="E95" s="155" t="s">
        <v>61</v>
      </c>
      <c r="F95" s="221" t="s">
        <v>116</v>
      </c>
      <c r="G95" s="221"/>
      <c r="H95" s="221"/>
      <c r="I95" s="226"/>
      <c r="K95" s="175"/>
    </row>
    <row r="96" spans="1:25" s="150" customFormat="1" ht="12.6" customHeight="1" x14ac:dyDescent="0.2">
      <c r="A96" s="225"/>
      <c r="B96" s="221" t="s">
        <v>133</v>
      </c>
      <c r="C96" s="227">
        <v>0.51</v>
      </c>
      <c r="D96" s="221"/>
      <c r="E96" s="155" t="s">
        <v>117</v>
      </c>
      <c r="F96" s="221" t="s">
        <v>47</v>
      </c>
      <c r="G96" s="221"/>
      <c r="H96" s="221"/>
      <c r="I96" s="226"/>
      <c r="K96" s="175"/>
    </row>
    <row r="97" spans="1:14" s="150" customFormat="1" ht="12.6" customHeight="1" x14ac:dyDescent="0.2">
      <c r="A97" s="225"/>
      <c r="B97" s="221" t="s">
        <v>109</v>
      </c>
      <c r="C97" s="227">
        <v>0.45500000000000002</v>
      </c>
      <c r="D97" s="221"/>
      <c r="E97" s="155" t="s">
        <v>118</v>
      </c>
      <c r="F97" s="221" t="s">
        <v>119</v>
      </c>
      <c r="G97" s="221"/>
      <c r="H97" s="221"/>
      <c r="I97" s="226"/>
      <c r="J97" s="154"/>
      <c r="K97" s="175"/>
    </row>
    <row r="98" spans="1:14" s="150" customFormat="1" ht="11.25" x14ac:dyDescent="0.2">
      <c r="A98" s="225"/>
      <c r="B98" s="221" t="s">
        <v>110</v>
      </c>
      <c r="C98" s="227">
        <v>0.5</v>
      </c>
      <c r="D98" s="221"/>
      <c r="E98" s="221"/>
      <c r="F98" s="221"/>
      <c r="G98" s="221"/>
      <c r="H98" s="221"/>
      <c r="I98" s="226"/>
      <c r="J98" s="154"/>
      <c r="K98" s="175"/>
    </row>
    <row r="99" spans="1:14" s="150" customFormat="1" ht="11.25" x14ac:dyDescent="0.2">
      <c r="A99" s="228"/>
      <c r="B99" s="221" t="s">
        <v>111</v>
      </c>
      <c r="C99" s="227">
        <v>0.39</v>
      </c>
      <c r="D99" s="148"/>
      <c r="E99" s="148"/>
      <c r="F99" s="148"/>
      <c r="G99" s="148"/>
      <c r="H99" s="148"/>
      <c r="I99" s="226"/>
      <c r="J99" s="154"/>
      <c r="K99" s="176"/>
      <c r="L99" s="148"/>
      <c r="M99" s="148"/>
      <c r="N99" s="148"/>
    </row>
    <row r="100" spans="1:14" s="150" customFormat="1" ht="11.25" x14ac:dyDescent="0.2">
      <c r="A100" s="228"/>
      <c r="B100" s="221" t="s">
        <v>112</v>
      </c>
      <c r="C100" s="227">
        <v>0.32</v>
      </c>
      <c r="D100" s="221"/>
      <c r="E100" s="221"/>
      <c r="F100" s="221"/>
      <c r="G100" s="221"/>
      <c r="H100" s="221"/>
      <c r="I100" s="226"/>
      <c r="J100" s="154"/>
      <c r="K100" s="175"/>
    </row>
    <row r="101" spans="1:14" s="150" customFormat="1" ht="11.25" x14ac:dyDescent="0.2">
      <c r="A101" s="156"/>
      <c r="B101" s="221" t="s">
        <v>113</v>
      </c>
      <c r="C101" s="227">
        <v>0.26</v>
      </c>
      <c r="D101" s="221"/>
      <c r="E101" s="221"/>
      <c r="F101" s="221"/>
      <c r="G101" s="221"/>
      <c r="H101" s="221"/>
      <c r="I101" s="226"/>
      <c r="J101" s="154"/>
      <c r="K101" s="175"/>
    </row>
    <row r="102" spans="1:14" s="150" customFormat="1" ht="12" thickBot="1" x14ac:dyDescent="0.25">
      <c r="A102" s="229"/>
      <c r="B102" s="230"/>
      <c r="C102" s="231"/>
      <c r="D102" s="231"/>
      <c r="E102" s="231"/>
      <c r="F102" s="231"/>
      <c r="G102" s="231"/>
      <c r="H102" s="231"/>
      <c r="I102" s="232"/>
      <c r="J102" s="154"/>
      <c r="K102" s="177"/>
      <c r="L102" s="157"/>
      <c r="M102" s="157"/>
      <c r="N102" s="157"/>
    </row>
  </sheetData>
  <sheetProtection password="8B40" sheet="1" objects="1" scenarios="1" formatColumns="0"/>
  <mergeCells count="73">
    <mergeCell ref="G5:H5"/>
    <mergeCell ref="D2:F2"/>
    <mergeCell ref="D3:L4"/>
    <mergeCell ref="F8:F9"/>
    <mergeCell ref="E6:F6"/>
    <mergeCell ref="G6:H6"/>
    <mergeCell ref="I6:J6"/>
    <mergeCell ref="A7:L7"/>
    <mergeCell ref="D8:D9"/>
    <mergeCell ref="E8:E9"/>
    <mergeCell ref="H20:I20"/>
    <mergeCell ref="C8:C9"/>
    <mergeCell ref="J8:J9"/>
    <mergeCell ref="K8:K9"/>
    <mergeCell ref="L8:L9"/>
    <mergeCell ref="G8:I8"/>
    <mergeCell ref="A19:I19"/>
    <mergeCell ref="B18:C18"/>
    <mergeCell ref="D18:I18"/>
    <mergeCell ref="B47:K47"/>
    <mergeCell ref="B46:K46"/>
    <mergeCell ref="A45:L45"/>
    <mergeCell ref="A43:I43"/>
    <mergeCell ref="A44:C44"/>
    <mergeCell ref="C59:K59"/>
    <mergeCell ref="B48:K48"/>
    <mergeCell ref="B49:K49"/>
    <mergeCell ref="B50:K50"/>
    <mergeCell ref="A51:K51"/>
    <mergeCell ref="A52:L52"/>
    <mergeCell ref="C53:K53"/>
    <mergeCell ref="C54:K54"/>
    <mergeCell ref="A55:K55"/>
    <mergeCell ref="A56:L56"/>
    <mergeCell ref="C57:K57"/>
    <mergeCell ref="C58:K58"/>
    <mergeCell ref="C65:K65"/>
    <mergeCell ref="C66:K66"/>
    <mergeCell ref="C67:K67"/>
    <mergeCell ref="C70:K70"/>
    <mergeCell ref="D69:K69"/>
    <mergeCell ref="B81:C81"/>
    <mergeCell ref="D78:I78"/>
    <mergeCell ref="D79:I79"/>
    <mergeCell ref="A83:K83"/>
    <mergeCell ref="A8:B9"/>
    <mergeCell ref="D80:I80"/>
    <mergeCell ref="D81:I81"/>
    <mergeCell ref="J78:K78"/>
    <mergeCell ref="J79:K79"/>
    <mergeCell ref="J80:K80"/>
    <mergeCell ref="C60:K60"/>
    <mergeCell ref="C61:K61"/>
    <mergeCell ref="A62:K62"/>
    <mergeCell ref="A63:L63"/>
    <mergeCell ref="C71:K71"/>
    <mergeCell ref="C64:K64"/>
    <mergeCell ref="C72:K72"/>
    <mergeCell ref="C73:K73"/>
    <mergeCell ref="J85:L85"/>
    <mergeCell ref="M7:M9"/>
    <mergeCell ref="A75:K75"/>
    <mergeCell ref="A76:L76"/>
    <mergeCell ref="D77:I77"/>
    <mergeCell ref="J77:K77"/>
    <mergeCell ref="A74:K74"/>
    <mergeCell ref="B68:K68"/>
    <mergeCell ref="J81:K81"/>
    <mergeCell ref="B77:C77"/>
    <mergeCell ref="B78:C78"/>
    <mergeCell ref="A82:K82"/>
    <mergeCell ref="B79:C79"/>
    <mergeCell ref="B80:C80"/>
  </mergeCells>
  <phoneticPr fontId="2" type="noConversion"/>
  <dataValidations count="1">
    <dataValidation type="list" allowBlank="1" showInputMessage="1" showErrorMessage="1" sqref="B78:C78">
      <formula1>$E$95:$E$97</formula1>
    </dataValidation>
  </dataValidations>
  <pageMargins left="0" right="0" top="0.25" bottom="0.25" header="0" footer="0"/>
  <pageSetup scale="68" orientation="portrait" horizontalDpi="300" verticalDpi="300" r:id="rId1"/>
  <headerFooter alignWithMargins="0"/>
  <ignoredErrors>
    <ignoredError sqref="O62" unlockedFormula="1"/>
    <ignoredError sqref="J25:L25 O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110"/>
  <sheetViews>
    <sheetView zoomScaleNormal="100" workbookViewId="0">
      <selection activeCell="L2" sqref="L2"/>
    </sheetView>
  </sheetViews>
  <sheetFormatPr defaultRowHeight="12.75" x14ac:dyDescent="0.2"/>
  <cols>
    <col min="1" max="1" width="3.28515625" style="7" customWidth="1"/>
    <col min="2" max="2" width="28.140625" style="7" customWidth="1"/>
    <col min="3" max="3" width="6.7109375" style="7" customWidth="1"/>
    <col min="4" max="4" width="18.5703125" style="7" customWidth="1"/>
    <col min="5" max="5" width="10.85546875" style="7" customWidth="1"/>
    <col min="6" max="6" width="7.28515625" style="7" bestFit="1" customWidth="1"/>
    <col min="7" max="9" width="6.42578125" style="7" customWidth="1"/>
    <col min="10" max="10" width="10.7109375" style="7" customWidth="1"/>
    <col min="11" max="11" width="11.7109375" style="7" customWidth="1"/>
    <col min="12" max="12" width="11.5703125" style="7" customWidth="1"/>
    <col min="13" max="13" width="5.140625" style="174" customWidth="1"/>
    <col min="14" max="14" width="7.28515625" style="66" bestFit="1" customWidth="1"/>
    <col min="15" max="15" width="10.85546875" style="74" customWidth="1"/>
    <col min="16" max="16" width="9.140625" style="7"/>
    <col min="17" max="17" width="19.85546875" style="7" bestFit="1" customWidth="1"/>
    <col min="18" max="16384" width="9.140625" style="7"/>
  </cols>
  <sheetData>
    <row r="1" spans="1:27" x14ac:dyDescent="0.2">
      <c r="B1" s="203" t="s">
        <v>63</v>
      </c>
      <c r="C1" s="77"/>
      <c r="D1" s="204">
        <f>Year1!D1</f>
        <v>0</v>
      </c>
      <c r="E1" s="25"/>
      <c r="F1" s="25"/>
      <c r="G1" s="25"/>
      <c r="H1" s="25"/>
      <c r="I1" s="205"/>
      <c r="J1" s="205"/>
      <c r="K1" s="205"/>
      <c r="L1" s="206" t="str">
        <f>Year1!L1</f>
        <v>form version 10/22/2013</v>
      </c>
      <c r="M1" s="173"/>
      <c r="N1" s="7"/>
      <c r="O1" s="9"/>
    </row>
    <row r="2" spans="1:27" x14ac:dyDescent="0.2">
      <c r="B2" s="203" t="s">
        <v>65</v>
      </c>
      <c r="C2" s="77"/>
      <c r="D2" s="292">
        <f>Year1!D2</f>
        <v>0</v>
      </c>
      <c r="E2" s="292"/>
      <c r="F2" s="292"/>
      <c r="G2" s="197"/>
      <c r="H2" s="34"/>
      <c r="I2" s="34"/>
      <c r="J2" s="34"/>
      <c r="K2" s="34"/>
      <c r="L2" s="34"/>
      <c r="M2" s="173"/>
      <c r="N2" s="7"/>
      <c r="O2" s="9"/>
    </row>
    <row r="3" spans="1:27" x14ac:dyDescent="0.2">
      <c r="B3" s="203" t="s">
        <v>64</v>
      </c>
      <c r="C3" s="77"/>
      <c r="D3" s="293">
        <f>Year1!D3</f>
        <v>0</v>
      </c>
      <c r="E3" s="293"/>
      <c r="F3" s="293"/>
      <c r="G3" s="293"/>
      <c r="H3" s="293"/>
      <c r="I3" s="293"/>
      <c r="J3" s="293"/>
      <c r="K3" s="293"/>
      <c r="L3" s="293"/>
      <c r="M3" s="173"/>
      <c r="N3" s="7"/>
      <c r="O3" s="9"/>
    </row>
    <row r="4" spans="1:27" x14ac:dyDescent="0.2">
      <c r="B4" s="1"/>
      <c r="C4" s="77"/>
      <c r="D4" s="294"/>
      <c r="E4" s="294"/>
      <c r="F4" s="294"/>
      <c r="G4" s="294"/>
      <c r="H4" s="294"/>
      <c r="I4" s="294"/>
      <c r="J4" s="294"/>
      <c r="K4" s="294"/>
      <c r="L4" s="294"/>
      <c r="M4" s="173"/>
      <c r="N4" s="7"/>
      <c r="O4" s="9"/>
    </row>
    <row r="5" spans="1:27" x14ac:dyDescent="0.2">
      <c r="B5" s="1"/>
      <c r="D5" s="11" t="s">
        <v>88</v>
      </c>
      <c r="E5" s="38">
        <f>IF(ISBLANK(Year1!E6),0,(IF(Year1!E6&lt;'Grad Health'!A3,'Grad Health'!B3,IF(Year1!E6&lt;'Grad Health'!A4,'Grad Health'!B4,IF(Year1!E6&lt;'Grad Health'!A5,'Grad Health'!B5,IF(Year1!E6&lt;'Grad Health'!A6,'Grad Health'!B6,IF(Year1!E6&lt;'Grad Health'!A7,'Grad Health'!B7,IF(Year1!E6&lt;'Grad Health'!A8,'Grad Health'!B8,IF(Year1!E6&lt;'Grad Health'!A9,'Grad Health'!B9,IF(Year1!E6&lt;'Grad Health'!A10,'Grad Health'!B10,IF(Year1!E6&lt;'Grad Health'!A11,'Grad Health'!B11,IF(Year1!E6&lt;'Grad Health'!A12,'Grad Health'!B12,IF(Year1!E6&lt;'Grad Health'!A13,'Grad Health'!B13,IF(Year1!E6&lt;'Grad Health'!A14,'Grad Health'!B14))))))))))))))</f>
        <v>0</v>
      </c>
      <c r="L5" s="219" t="s">
        <v>51</v>
      </c>
    </row>
    <row r="6" spans="1:27" x14ac:dyDescent="0.2">
      <c r="A6" s="10" t="s">
        <v>57</v>
      </c>
      <c r="C6" s="12"/>
      <c r="D6" s="13" t="s">
        <v>44</v>
      </c>
      <c r="E6" s="311" t="str">
        <f>IF(ISBLANK(Year1!E6),"",DATE(YEAR(Year1!E6)+1,MONTH(Year1!E6),DAY(Year1!E6)))</f>
        <v/>
      </c>
      <c r="F6" s="312"/>
      <c r="G6" s="297" t="s">
        <v>45</v>
      </c>
      <c r="H6" s="297"/>
      <c r="I6" s="311" t="str">
        <f>IF(ISBLANK(Year1!E6),"",DATE(YEAR(E6)+0,MONTH(E6)+12,DAY(E6)-1))</f>
        <v/>
      </c>
      <c r="J6" s="312"/>
      <c r="N6" s="68"/>
      <c r="O6" s="14" t="s">
        <v>61</v>
      </c>
    </row>
    <row r="7" spans="1:27" x14ac:dyDescent="0.2">
      <c r="A7" s="298" t="s">
        <v>12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300"/>
      <c r="M7" s="301" t="s">
        <v>124</v>
      </c>
      <c r="N7" s="202"/>
      <c r="O7" s="201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</row>
    <row r="8" spans="1:27" ht="12.75" customHeight="1" x14ac:dyDescent="0.2">
      <c r="A8" s="266" t="s">
        <v>0</v>
      </c>
      <c r="B8" s="267"/>
      <c r="C8" s="283" t="s">
        <v>1</v>
      </c>
      <c r="D8" s="283" t="s">
        <v>2</v>
      </c>
      <c r="E8" s="285" t="s">
        <v>3</v>
      </c>
      <c r="F8" s="285" t="s">
        <v>83</v>
      </c>
      <c r="G8" s="251" t="s">
        <v>7</v>
      </c>
      <c r="H8" s="251"/>
      <c r="I8" s="252"/>
      <c r="J8" s="285" t="s">
        <v>8</v>
      </c>
      <c r="K8" s="285" t="s">
        <v>9</v>
      </c>
      <c r="L8" s="285" t="s">
        <v>10</v>
      </c>
      <c r="M8" s="301"/>
      <c r="N8" s="202"/>
      <c r="O8" s="200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</row>
    <row r="9" spans="1:27" ht="26.25" customHeight="1" x14ac:dyDescent="0.2">
      <c r="A9" s="268"/>
      <c r="B9" s="269"/>
      <c r="C9" s="284"/>
      <c r="D9" s="284"/>
      <c r="E9" s="286"/>
      <c r="F9" s="286"/>
      <c r="G9" s="16" t="s">
        <v>6</v>
      </c>
      <c r="H9" s="16" t="s">
        <v>4</v>
      </c>
      <c r="I9" s="16" t="s">
        <v>5</v>
      </c>
      <c r="J9" s="286"/>
      <c r="K9" s="286"/>
      <c r="L9" s="286"/>
      <c r="M9" s="302"/>
      <c r="N9" s="199" t="s">
        <v>87</v>
      </c>
      <c r="O9" s="200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</row>
    <row r="10" spans="1:27" x14ac:dyDescent="0.2">
      <c r="A10" s="17">
        <v>1</v>
      </c>
      <c r="B10" s="47" t="str">
        <f>IF(Year1!B10=0,"",Year1!B10)</f>
        <v/>
      </c>
      <c r="C10" s="47" t="str">
        <f>IF(Year1!C10=0,"",Year1!C10)</f>
        <v/>
      </c>
      <c r="D10" s="47" t="str">
        <f>IF(Year1!D10=0,"",Year1!D10)</f>
        <v/>
      </c>
      <c r="E10" s="30" t="str">
        <f>IF(Year1!M10="Y",IF(Year1!E10="","",ROUND(Year1!E10*(1+Year1!C$5),0)),IF(Year1!E10="","",ROUND(Year1!E10,0)))</f>
        <v/>
      </c>
      <c r="F10" s="47" t="str">
        <f>IF(Year1!F10=0,"",Year1!F10)</f>
        <v/>
      </c>
      <c r="G10" s="59">
        <v>0</v>
      </c>
      <c r="H10" s="59"/>
      <c r="I10" s="59"/>
      <c r="J10" s="19">
        <f>IF(SUM(G10:I10)=0,0,ROUND((E10/F10)*G10,0)+ROUND((E10/F10)*H10,0)+ROUND((E10/F10)*I10,0))</f>
        <v>0</v>
      </c>
      <c r="K10" s="19">
        <f>J10*N10</f>
        <v>0</v>
      </c>
      <c r="L10" s="19">
        <f>ROUND(J10+K10,0)</f>
        <v>0</v>
      </c>
      <c r="M10" s="174" t="s">
        <v>125</v>
      </c>
      <c r="N10" s="65">
        <f>Year1!N10</f>
        <v>0.3</v>
      </c>
      <c r="O10" s="15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</row>
    <row r="11" spans="1:27" x14ac:dyDescent="0.2">
      <c r="A11" s="20">
        <v>2</v>
      </c>
      <c r="B11" s="47" t="str">
        <f>IF(Year1!B11=0,"",Year1!B11)</f>
        <v/>
      </c>
      <c r="C11" s="47" t="str">
        <f>IF(Year1!C11=0,"",Year1!C11)</f>
        <v/>
      </c>
      <c r="D11" s="47" t="str">
        <f>IF(Year1!D11=0,"",Year1!D11)</f>
        <v/>
      </c>
      <c r="E11" s="30" t="str">
        <f>IF(Year1!M11="Y",IF(Year1!E11="","",ROUND(Year1!E11*(1+Year1!C$5),0)),IF(Year1!E11="","",ROUND(Year1!E11,0)))</f>
        <v/>
      </c>
      <c r="F11" s="47" t="str">
        <f>IF(Year1!F11=0,"",Year1!F11)</f>
        <v/>
      </c>
      <c r="G11" s="59"/>
      <c r="H11" s="59"/>
      <c r="I11" s="59"/>
      <c r="J11" s="19">
        <f>IF(SUM(G11:I11)=0,0,ROUND((E11/F11)*G11,0)+ROUND((E11/F11)*H11,0)+ROUND((E11/F11)*I11,0))</f>
        <v>0</v>
      </c>
      <c r="K11" s="19">
        <f>J11*N11</f>
        <v>0</v>
      </c>
      <c r="L11" s="19">
        <f t="shared" ref="L11:L18" si="0">ROUND(J11+K11,0)</f>
        <v>0</v>
      </c>
      <c r="M11" s="174" t="s">
        <v>125</v>
      </c>
      <c r="N11" s="65">
        <f>Year1!N11</f>
        <v>0.3</v>
      </c>
      <c r="O11" s="15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</row>
    <row r="12" spans="1:27" x14ac:dyDescent="0.2">
      <c r="A12" s="20">
        <v>3</v>
      </c>
      <c r="B12" s="47" t="str">
        <f>IF(Year1!B12=0,"",Year1!B12)</f>
        <v/>
      </c>
      <c r="C12" s="47" t="str">
        <f>IF(Year1!C12=0,"",Year1!C12)</f>
        <v/>
      </c>
      <c r="D12" s="47" t="str">
        <f>IF(Year1!D12=0,"",Year1!D12)</f>
        <v/>
      </c>
      <c r="E12" s="30" t="str">
        <f>IF(Year1!M12="Y",IF(Year1!E12="","",ROUND(Year1!E12*(1+Year1!C$5),0)),IF(Year1!E12="","",ROUND(Year1!E12,0)))</f>
        <v/>
      </c>
      <c r="F12" s="47" t="str">
        <f>IF(Year1!F12=0,"",Year1!F12)</f>
        <v/>
      </c>
      <c r="G12" s="59"/>
      <c r="H12" s="59"/>
      <c r="I12" s="59"/>
      <c r="J12" s="19">
        <f t="shared" ref="J12:J17" si="1">IF(SUM(G12:I12)=0,0,ROUND((E12/F12)*G12,0)+ROUND((E12/F12)*H12,0)+ROUND((E12/F12)*I12,0))</f>
        <v>0</v>
      </c>
      <c r="K12" s="19">
        <f t="shared" ref="K12:K17" si="2">J12*N12</f>
        <v>0</v>
      </c>
      <c r="L12" s="19">
        <f t="shared" si="0"/>
        <v>0</v>
      </c>
      <c r="M12" s="174" t="s">
        <v>125</v>
      </c>
      <c r="N12" s="65">
        <f>Year1!N12</f>
        <v>0.3</v>
      </c>
      <c r="O12" s="15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</row>
    <row r="13" spans="1:27" x14ac:dyDescent="0.2">
      <c r="A13" s="20">
        <v>4</v>
      </c>
      <c r="B13" s="47" t="str">
        <f>IF(Year1!B13=0,"",Year1!B13)</f>
        <v/>
      </c>
      <c r="C13" s="47" t="str">
        <f>IF(Year1!C13=0,"",Year1!C13)</f>
        <v/>
      </c>
      <c r="D13" s="47" t="str">
        <f>IF(Year1!D13=0,"",Year1!D13)</f>
        <v/>
      </c>
      <c r="E13" s="30" t="str">
        <f>IF(Year1!M13="Y",IF(Year1!E13="","",ROUND(Year1!E13*(1+Year1!C$5),0)),IF(Year1!E13="","",ROUND(Year1!E13,0)))</f>
        <v/>
      </c>
      <c r="F13" s="47" t="str">
        <f>IF(Year1!F13=0,"",Year1!F13)</f>
        <v/>
      </c>
      <c r="G13" s="59"/>
      <c r="H13" s="59"/>
      <c r="I13" s="59"/>
      <c r="J13" s="19">
        <f t="shared" si="1"/>
        <v>0</v>
      </c>
      <c r="K13" s="19">
        <f t="shared" si="2"/>
        <v>0</v>
      </c>
      <c r="L13" s="19">
        <f t="shared" si="0"/>
        <v>0</v>
      </c>
      <c r="M13" s="174" t="s">
        <v>125</v>
      </c>
      <c r="N13" s="65">
        <f>Year1!N13</f>
        <v>0.3</v>
      </c>
      <c r="O13" s="15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</row>
    <row r="14" spans="1:27" x14ac:dyDescent="0.2">
      <c r="A14" s="20">
        <v>5</v>
      </c>
      <c r="B14" s="47" t="str">
        <f>IF(Year1!B14=0,"",Year1!B14)</f>
        <v/>
      </c>
      <c r="C14" s="47" t="str">
        <f>IF(Year1!C14=0,"",Year1!C14)</f>
        <v/>
      </c>
      <c r="D14" s="47" t="str">
        <f>IF(Year1!D14=0,"",Year1!D14)</f>
        <v/>
      </c>
      <c r="E14" s="30" t="str">
        <f>IF(Year1!M14="Y",IF(Year1!E14="","",ROUND(Year1!E14*(1+Year1!C$5),0)),IF(Year1!E14="","",ROUND(Year1!E14,0)))</f>
        <v/>
      </c>
      <c r="F14" s="47" t="str">
        <f>IF(Year1!F14=0,"",Year1!F14)</f>
        <v/>
      </c>
      <c r="G14" s="59"/>
      <c r="H14" s="59"/>
      <c r="I14" s="59"/>
      <c r="J14" s="19">
        <f t="shared" si="1"/>
        <v>0</v>
      </c>
      <c r="K14" s="19">
        <f t="shared" si="2"/>
        <v>0</v>
      </c>
      <c r="L14" s="19">
        <f t="shared" si="0"/>
        <v>0</v>
      </c>
      <c r="M14" s="174" t="s">
        <v>125</v>
      </c>
      <c r="N14" s="65">
        <f>Year1!N14</f>
        <v>0.3</v>
      </c>
      <c r="O14" s="15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</row>
    <row r="15" spans="1:27" x14ac:dyDescent="0.2">
      <c r="A15" s="20">
        <v>6</v>
      </c>
      <c r="B15" s="47" t="str">
        <f>IF(Year1!B15=0,"",Year1!B15)</f>
        <v/>
      </c>
      <c r="C15" s="47" t="str">
        <f>IF(Year1!C15=0,"",Year1!C15)</f>
        <v/>
      </c>
      <c r="D15" s="47" t="str">
        <f>IF(Year1!D15=0,"",Year1!D15)</f>
        <v/>
      </c>
      <c r="E15" s="30" t="str">
        <f>IF(Year1!M15="Y",IF(Year1!E15="","",ROUND(Year1!E15*(1+Year1!C$5),0)),IF(Year1!E15="","",ROUND(Year1!E15,0)))</f>
        <v/>
      </c>
      <c r="F15" s="47" t="str">
        <f>IF(Year1!F15=0,"",Year1!F15)</f>
        <v/>
      </c>
      <c r="G15" s="59"/>
      <c r="H15" s="59"/>
      <c r="I15" s="59"/>
      <c r="J15" s="19">
        <f t="shared" si="1"/>
        <v>0</v>
      </c>
      <c r="K15" s="19">
        <f t="shared" si="2"/>
        <v>0</v>
      </c>
      <c r="L15" s="19">
        <f t="shared" si="0"/>
        <v>0</v>
      </c>
      <c r="M15" s="174" t="s">
        <v>125</v>
      </c>
      <c r="N15" s="65">
        <f>Year1!N15</f>
        <v>0.3</v>
      </c>
      <c r="O15" s="15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</row>
    <row r="16" spans="1:27" x14ac:dyDescent="0.2">
      <c r="A16" s="20">
        <v>7</v>
      </c>
      <c r="B16" s="47" t="str">
        <f>IF(Year1!B16=0,"",Year1!B16)</f>
        <v/>
      </c>
      <c r="C16" s="47" t="str">
        <f>IF(Year1!C16=0,"",Year1!C16)</f>
        <v/>
      </c>
      <c r="D16" s="47" t="str">
        <f>IF(Year1!D16=0,"",Year1!D16)</f>
        <v/>
      </c>
      <c r="E16" s="30" t="str">
        <f>IF(Year1!M16="Y",IF(Year1!E16="","",ROUND(Year1!E16*(1+Year1!C$5),0)),IF(Year1!E16="","",ROUND(Year1!E16,0)))</f>
        <v/>
      </c>
      <c r="F16" s="47" t="str">
        <f>IF(Year1!F16=0,"",Year1!F16)</f>
        <v/>
      </c>
      <c r="G16" s="59"/>
      <c r="H16" s="59"/>
      <c r="I16" s="59"/>
      <c r="J16" s="19">
        <f t="shared" si="1"/>
        <v>0</v>
      </c>
      <c r="K16" s="19">
        <f t="shared" si="2"/>
        <v>0</v>
      </c>
      <c r="L16" s="19">
        <f t="shared" si="0"/>
        <v>0</v>
      </c>
      <c r="M16" s="174" t="s">
        <v>125</v>
      </c>
      <c r="N16" s="65">
        <f>Year1!N16</f>
        <v>0.3</v>
      </c>
      <c r="O16" s="15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</row>
    <row r="17" spans="1:27" x14ac:dyDescent="0.2">
      <c r="A17" s="20">
        <v>8</v>
      </c>
      <c r="B17" s="47" t="str">
        <f>IF(Year1!B17=0,"",Year1!B17)</f>
        <v/>
      </c>
      <c r="C17" s="47" t="str">
        <f>IF(Year1!C17=0,"",Year1!C17)</f>
        <v/>
      </c>
      <c r="D17" s="47" t="str">
        <f>IF(Year1!D17=0,"",Year1!D17)</f>
        <v/>
      </c>
      <c r="E17" s="30" t="str">
        <f>IF(Year1!M17="Y",IF(Year1!E17="","",ROUND(Year1!E17*(1+Year1!C$5),0)),IF(Year1!E17="","",ROUND(Year1!E17,0)))</f>
        <v/>
      </c>
      <c r="F17" s="47" t="str">
        <f>IF(Year1!F17=0,"",Year1!F17)</f>
        <v/>
      </c>
      <c r="G17" s="59"/>
      <c r="H17" s="59"/>
      <c r="I17" s="59"/>
      <c r="J17" s="19">
        <f t="shared" si="1"/>
        <v>0</v>
      </c>
      <c r="K17" s="19">
        <f t="shared" si="2"/>
        <v>0</v>
      </c>
      <c r="L17" s="19">
        <f t="shared" si="0"/>
        <v>0</v>
      </c>
      <c r="M17" s="174" t="s">
        <v>125</v>
      </c>
      <c r="N17" s="65">
        <f>Year1!N17</f>
        <v>0.3</v>
      </c>
      <c r="O17" s="15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</row>
    <row r="18" spans="1:27" x14ac:dyDescent="0.2">
      <c r="A18" s="20">
        <v>9</v>
      </c>
      <c r="B18" s="303" t="str">
        <f>IF(Year1!B18=0,"",Year1!B18)</f>
        <v>Total Additional Sr. Key Personnel</v>
      </c>
      <c r="C18" s="303"/>
      <c r="D18" s="289" t="s">
        <v>101</v>
      </c>
      <c r="E18" s="289"/>
      <c r="F18" s="289"/>
      <c r="G18" s="289"/>
      <c r="H18" s="289"/>
      <c r="I18" s="290"/>
      <c r="J18" s="19">
        <f>'Add Sr. Personnel'!J43</f>
        <v>0</v>
      </c>
      <c r="K18" s="19">
        <f>'Add Sr. Personnel'!K43</f>
        <v>0</v>
      </c>
      <c r="L18" s="19">
        <f t="shared" si="0"/>
        <v>0</v>
      </c>
      <c r="N18" s="65"/>
      <c r="O18" s="15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</row>
    <row r="19" spans="1:27" x14ac:dyDescent="0.2">
      <c r="A19" s="279" t="s">
        <v>11</v>
      </c>
      <c r="B19" s="280"/>
      <c r="C19" s="280"/>
      <c r="D19" s="280"/>
      <c r="E19" s="280"/>
      <c r="F19" s="280"/>
      <c r="G19" s="280"/>
      <c r="H19" s="280"/>
      <c r="I19" s="287"/>
      <c r="J19" s="4">
        <f>SUM(J10:J18)</f>
        <v>0</v>
      </c>
      <c r="K19" s="4">
        <f>SUM(K10:K18)</f>
        <v>0</v>
      </c>
      <c r="L19" s="4">
        <f>SUM(L10:L18)</f>
        <v>0</v>
      </c>
      <c r="N19" s="65"/>
      <c r="O19" s="15">
        <f>L19</f>
        <v>0</v>
      </c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</row>
    <row r="20" spans="1:27" x14ac:dyDescent="0.2">
      <c r="A20" s="21" t="s">
        <v>85</v>
      </c>
      <c r="B20" s="22"/>
      <c r="C20" s="35" t="s">
        <v>86</v>
      </c>
      <c r="D20" s="144"/>
      <c r="E20" s="144" t="s">
        <v>102</v>
      </c>
      <c r="F20" s="144" t="s">
        <v>103</v>
      </c>
      <c r="G20" s="147" t="s">
        <v>104</v>
      </c>
      <c r="H20" s="281" t="s">
        <v>105</v>
      </c>
      <c r="I20" s="282"/>
      <c r="J20" s="145" t="s">
        <v>106</v>
      </c>
      <c r="K20" s="145" t="s">
        <v>9</v>
      </c>
      <c r="L20" s="146" t="s">
        <v>107</v>
      </c>
      <c r="N20" s="65"/>
      <c r="O20" s="15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</row>
    <row r="21" spans="1:27" x14ac:dyDescent="0.2">
      <c r="A21" s="20">
        <v>1</v>
      </c>
      <c r="B21" s="29" t="str">
        <f>IF(Year1!$B21="","",Year1!$B21)</f>
        <v>Postdocs</v>
      </c>
      <c r="C21" s="60" t="str">
        <f>IF(Year1!C21=0,"",Year1!C21)</f>
        <v/>
      </c>
      <c r="D21" s="47" t="str">
        <f>IF(Year1!D21=0,"",Year1!D21)</f>
        <v/>
      </c>
      <c r="E21" s="30" t="str">
        <f>IF(Year1!M21="Y",IF(Year1!E21="","",ROUND(Year1!E21*(1+Year1!C$5),0)),IF(Year1!E21="","",ROUND(Year1!E21,0)))</f>
        <v/>
      </c>
      <c r="F21" s="47" t="str">
        <f>IF(Year1!F21=0,"",Year1!F21)</f>
        <v/>
      </c>
      <c r="G21" s="53"/>
      <c r="H21" s="46"/>
      <c r="I21" s="46"/>
      <c r="J21" s="19">
        <f>IF(G21=0,0,ROUND(E21/F21*G21,0))</f>
        <v>0</v>
      </c>
      <c r="K21" s="19">
        <f>J21*N21</f>
        <v>0</v>
      </c>
      <c r="L21" s="19">
        <f>IF(I$6="",0,ROUND(J21+K21,0))</f>
        <v>0</v>
      </c>
      <c r="M21" s="174" t="str">
        <f>Year1!M21</f>
        <v>Y</v>
      </c>
      <c r="N21" s="65">
        <f>Year1!N21</f>
        <v>0.3</v>
      </c>
      <c r="O21" s="15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</row>
    <row r="22" spans="1:27" x14ac:dyDescent="0.2">
      <c r="A22" s="20"/>
      <c r="B22" s="29" t="str">
        <f>IF(Year1!$B22="","",Year1!$B22)</f>
        <v>Postdocs</v>
      </c>
      <c r="C22" s="60" t="str">
        <f>IF(Year1!C22=0,"",Year1!C22)</f>
        <v/>
      </c>
      <c r="D22" s="47" t="str">
        <f>IF(Year1!D22=0,"",Year1!D22)</f>
        <v/>
      </c>
      <c r="E22" s="30" t="str">
        <f>IF(Year1!M22="Y",IF(Year1!E22="","",ROUND(Year1!E22*(1+Year1!C$5),0)),IF(Year1!E22="","",ROUND(Year1!E22,0)))</f>
        <v/>
      </c>
      <c r="F22" s="47" t="str">
        <f>IF(Year1!F22=0,"",Year1!F22)</f>
        <v/>
      </c>
      <c r="G22" s="53"/>
      <c r="H22" s="46"/>
      <c r="I22" s="46"/>
      <c r="J22" s="19">
        <f>IF(G22=0,0,ROUND(E22/F22*G22,0))</f>
        <v>0</v>
      </c>
      <c r="K22" s="19">
        <f>J22*N22</f>
        <v>0</v>
      </c>
      <c r="L22" s="19">
        <f>IF(I$6="",0,ROUND(J22+K22,0))</f>
        <v>0</v>
      </c>
      <c r="M22" s="174" t="str">
        <f>Year1!M22</f>
        <v>Y</v>
      </c>
      <c r="N22" s="65">
        <f>Year1!N22</f>
        <v>0.3</v>
      </c>
      <c r="O22" s="15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</row>
    <row r="23" spans="1:27" x14ac:dyDescent="0.2">
      <c r="A23" s="20"/>
      <c r="B23" s="29" t="str">
        <f>IF(Year1!$B23="","",Year1!$B23)</f>
        <v>Postdocs</v>
      </c>
      <c r="C23" s="60" t="str">
        <f>IF(Year1!C23=0,"",Year1!C23)</f>
        <v/>
      </c>
      <c r="D23" s="47" t="str">
        <f>IF(Year1!D23=0,"",Year1!D23)</f>
        <v/>
      </c>
      <c r="E23" s="30" t="str">
        <f>IF(Year1!M23="Y",IF(Year1!E23="","",ROUND(Year1!E23*(1+Year1!C$5),0)),IF(Year1!E23="","",ROUND(Year1!E23,0)))</f>
        <v/>
      </c>
      <c r="F23" s="47" t="str">
        <f>IF(Year1!F23=0,"",Year1!F23)</f>
        <v/>
      </c>
      <c r="G23" s="53"/>
      <c r="H23" s="46"/>
      <c r="I23" s="46"/>
      <c r="J23" s="19">
        <f>IF(G23=0,0,ROUND(E23/F23*G23,0))</f>
        <v>0</v>
      </c>
      <c r="K23" s="19">
        <f>J23*N23</f>
        <v>0</v>
      </c>
      <c r="L23" s="19">
        <f>IF(I$6="",0,ROUND(J23+K23,0))</f>
        <v>0</v>
      </c>
      <c r="M23" s="174" t="str">
        <f>Year1!M23</f>
        <v>Y</v>
      </c>
      <c r="N23" s="65">
        <f>Year1!N23</f>
        <v>0.3</v>
      </c>
      <c r="O23" s="15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</row>
    <row r="24" spans="1:27" x14ac:dyDescent="0.2">
      <c r="A24" s="20"/>
      <c r="B24" s="29" t="str">
        <f>IF(Year1!$B24="","",Year1!$B24)</f>
        <v>Postdocs</v>
      </c>
      <c r="C24" s="60" t="str">
        <f>IF(Year1!C24=0,"",Year1!C24)</f>
        <v/>
      </c>
      <c r="D24" s="47" t="str">
        <f>IF(Year1!D24=0,"",Year1!D24)</f>
        <v/>
      </c>
      <c r="E24" s="30" t="str">
        <f>IF(Year1!M24="Y",IF(Year1!E24="","",ROUND(Year1!E24*(1+Year1!C$5),0)),IF(Year1!E24="","",ROUND(Year1!E24,0)))</f>
        <v/>
      </c>
      <c r="F24" s="47" t="str">
        <f>IF(Year1!F24=0,"",Year1!F24)</f>
        <v/>
      </c>
      <c r="G24" s="53"/>
      <c r="H24" s="46"/>
      <c r="I24" s="46"/>
      <c r="J24" s="19">
        <f>IF(G24=0,0,ROUND(E24/F24*G24,0))</f>
        <v>0</v>
      </c>
      <c r="K24" s="19">
        <f>J24*N24</f>
        <v>0</v>
      </c>
      <c r="L24" s="19">
        <f>IF(I$6="",0,ROUND(J24+K24,0))</f>
        <v>0</v>
      </c>
      <c r="M24" s="174" t="str">
        <f>Year1!M24</f>
        <v>Y</v>
      </c>
      <c r="N24" s="65">
        <f>Year1!N24</f>
        <v>0.3</v>
      </c>
      <c r="O24" s="15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</row>
    <row r="25" spans="1:27" x14ac:dyDescent="0.2">
      <c r="A25" s="161"/>
      <c r="B25" s="162" t="s">
        <v>121</v>
      </c>
      <c r="C25" s="163">
        <f>SUM(C21:C24)</f>
        <v>0</v>
      </c>
      <c r="D25" s="164"/>
      <c r="E25" s="165">
        <f>IF(G21="",0,(J25/G25)*F25)</f>
        <v>0</v>
      </c>
      <c r="F25" s="166">
        <f>IF(F21="",0,AVERAGE(F21:F24))</f>
        <v>0</v>
      </c>
      <c r="G25" s="167">
        <f>SUM(G21:G24)</f>
        <v>0</v>
      </c>
      <c r="H25" s="168"/>
      <c r="I25" s="168"/>
      <c r="J25" s="165">
        <f>SUM(J21:J24)</f>
        <v>0</v>
      </c>
      <c r="K25" s="165">
        <f>SUM(K21:K24)</f>
        <v>0</v>
      </c>
      <c r="L25" s="165">
        <f>SUM(L21:L24)</f>
        <v>0</v>
      </c>
      <c r="N25" s="65"/>
      <c r="O25" s="15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</row>
    <row r="26" spans="1:27" x14ac:dyDescent="0.2">
      <c r="A26" s="20">
        <v>2</v>
      </c>
      <c r="B26" s="29" t="str">
        <f>IF(Year1!$B26="","",Year1!$B26)</f>
        <v>Other Professionals</v>
      </c>
      <c r="C26" s="60" t="str">
        <f>IF(Year1!C26=0,"",Year1!C26)</f>
        <v/>
      </c>
      <c r="D26" s="47" t="str">
        <f>IF(Year1!D26=0,"",Year1!D26)</f>
        <v/>
      </c>
      <c r="E26" s="30" t="str">
        <f>IF(Year1!M26="Y",IF(Year1!E26="","",ROUND(Year1!E26*(1+Year1!C$5),0)),IF(Year1!E26="","",ROUND(Year1!E26,0)))</f>
        <v/>
      </c>
      <c r="F26" s="47" t="str">
        <f>IF(Year1!F26=0,"",Year1!F26)</f>
        <v/>
      </c>
      <c r="G26" s="53"/>
      <c r="H26" s="46"/>
      <c r="I26" s="46"/>
      <c r="J26" s="19">
        <f>IF(G26=0,0,ROUND(E26/F26*G26,0))</f>
        <v>0</v>
      </c>
      <c r="K26" s="19">
        <f>J26*N26</f>
        <v>0</v>
      </c>
      <c r="L26" s="19">
        <f>IF(I$6="",0,ROUND(J26+K26,0))</f>
        <v>0</v>
      </c>
      <c r="M26" s="174" t="str">
        <f>Year1!M26</f>
        <v>Y</v>
      </c>
      <c r="N26" s="65">
        <f>Year1!N26</f>
        <v>0.46</v>
      </c>
      <c r="O26" s="15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</row>
    <row r="27" spans="1:27" x14ac:dyDescent="0.2">
      <c r="A27" s="20"/>
      <c r="B27" s="29" t="str">
        <f>IF(Year1!$B27="","",Year1!$B27)</f>
        <v>Other Professionals</v>
      </c>
      <c r="C27" s="60" t="str">
        <f>IF(Year1!C27=0,"",Year1!C27)</f>
        <v/>
      </c>
      <c r="D27" s="47" t="str">
        <f>IF(Year1!D27=0,"",Year1!D27)</f>
        <v/>
      </c>
      <c r="E27" s="30" t="str">
        <f>IF(Year1!M27="Y",IF(Year1!E27="","",ROUND(Year1!E27*(1+Year1!C$5),0)),IF(Year1!E27="","",ROUND(Year1!E27,0)))</f>
        <v/>
      </c>
      <c r="F27" s="47" t="str">
        <f>IF(Year1!F27=0,"",Year1!F27)</f>
        <v/>
      </c>
      <c r="G27" s="53"/>
      <c r="H27" s="46"/>
      <c r="I27" s="46"/>
      <c r="J27" s="19">
        <f>IF(G27=0,0,ROUND(E27/F27*G27,0))</f>
        <v>0</v>
      </c>
      <c r="K27" s="19">
        <f>J27*N27</f>
        <v>0</v>
      </c>
      <c r="L27" s="19">
        <f>IF(I$6="",0,ROUND(J27+K27,0))</f>
        <v>0</v>
      </c>
      <c r="M27" s="174" t="str">
        <f>Year1!M27</f>
        <v>Y</v>
      </c>
      <c r="N27" s="65">
        <f>Year1!N27</f>
        <v>0.46</v>
      </c>
      <c r="O27" s="15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</row>
    <row r="28" spans="1:27" x14ac:dyDescent="0.2">
      <c r="A28" s="20"/>
      <c r="B28" s="29" t="str">
        <f>IF(Year1!$B28="","",Year1!$B28)</f>
        <v>Other Professionals</v>
      </c>
      <c r="C28" s="60" t="str">
        <f>IF(Year1!C28=0,"",Year1!C28)</f>
        <v/>
      </c>
      <c r="D28" s="47" t="str">
        <f>IF(Year1!D28=0,"",Year1!D28)</f>
        <v/>
      </c>
      <c r="E28" s="30" t="str">
        <f>IF(Year1!M28="Y",IF(Year1!E28="","",ROUND(Year1!E28*(1+Year1!C$5),0)),IF(Year1!E28="","",ROUND(Year1!E28,0)))</f>
        <v/>
      </c>
      <c r="F28" s="47" t="str">
        <f>IF(Year1!F28=0,"",Year1!F28)</f>
        <v/>
      </c>
      <c r="G28" s="53"/>
      <c r="H28" s="46"/>
      <c r="I28" s="46"/>
      <c r="J28" s="19">
        <f>IF(G28=0,0,ROUND(E28/F28*G28,0))</f>
        <v>0</v>
      </c>
      <c r="K28" s="19">
        <f>J28*N28</f>
        <v>0</v>
      </c>
      <c r="L28" s="19">
        <f>IF(I$6="",0,ROUND(J28+K28,0))</f>
        <v>0</v>
      </c>
      <c r="M28" s="174" t="str">
        <f>Year1!M28</f>
        <v>Y</v>
      </c>
      <c r="N28" s="65">
        <f>Year1!N28</f>
        <v>0.46</v>
      </c>
      <c r="O28" s="15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</row>
    <row r="29" spans="1:27" x14ac:dyDescent="0.2">
      <c r="A29" s="20"/>
      <c r="B29" s="29" t="str">
        <f>IF(Year1!$B29="","",Year1!$B29)</f>
        <v>Other Professionals</v>
      </c>
      <c r="C29" s="60" t="str">
        <f>IF(Year1!C29=0,"",Year1!C29)</f>
        <v/>
      </c>
      <c r="D29" s="47" t="str">
        <f>IF(Year1!D29=0,"",Year1!D29)</f>
        <v/>
      </c>
      <c r="E29" s="30" t="str">
        <f>IF(Year1!M29="Y",IF(Year1!E29="","",ROUND(Year1!E29*(1+Year1!C$5),0)),IF(Year1!E29="","",ROUND(Year1!E29,0)))</f>
        <v/>
      </c>
      <c r="F29" s="47" t="str">
        <f>IF(Year1!F29=0,"",Year1!F29)</f>
        <v/>
      </c>
      <c r="G29" s="53"/>
      <c r="H29" s="46"/>
      <c r="I29" s="46"/>
      <c r="J29" s="19">
        <f>IF(G29=0,0,ROUND(E29/F29*G29,0))</f>
        <v>0</v>
      </c>
      <c r="K29" s="19">
        <f>J29*N29</f>
        <v>0</v>
      </c>
      <c r="L29" s="19">
        <f>IF(I$6="",0,ROUND(J29+K29,0))</f>
        <v>0</v>
      </c>
      <c r="M29" s="174" t="str">
        <f>Year1!M29</f>
        <v>Y</v>
      </c>
      <c r="N29" s="65">
        <f>Year1!N29</f>
        <v>0.46</v>
      </c>
      <c r="O29" s="15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</row>
    <row r="30" spans="1:27" x14ac:dyDescent="0.2">
      <c r="A30" s="161"/>
      <c r="B30" s="162" t="s">
        <v>122</v>
      </c>
      <c r="C30" s="163">
        <f>SUM(C26:C29)</f>
        <v>0</v>
      </c>
      <c r="D30" s="164"/>
      <c r="E30" s="165">
        <f>IF(G26="",0,(J30/G30)*F30)</f>
        <v>0</v>
      </c>
      <c r="F30" s="166">
        <f>IF(F26="",0,AVERAGE(F26:F29))</f>
        <v>0</v>
      </c>
      <c r="G30" s="167">
        <f>SUM(G26:G29)</f>
        <v>0</v>
      </c>
      <c r="H30" s="168"/>
      <c r="I30" s="168"/>
      <c r="J30" s="165">
        <f>SUM(J26:J29)</f>
        <v>0</v>
      </c>
      <c r="K30" s="165">
        <f>SUM(K26:K29)</f>
        <v>0</v>
      </c>
      <c r="L30" s="165">
        <f>SUM(L26:L29)</f>
        <v>0</v>
      </c>
      <c r="N30" s="65"/>
      <c r="O30" s="170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</row>
    <row r="31" spans="1:27" x14ac:dyDescent="0.2">
      <c r="A31" s="20">
        <v>3</v>
      </c>
      <c r="B31" s="29" t="str">
        <f>IF(Year1!$B31="","",Year1!$B31)</f>
        <v>Graduate Assistants</v>
      </c>
      <c r="C31" s="60"/>
      <c r="D31" s="47" t="str">
        <f>IF(Year1!D31=0,"",Year1!D31)</f>
        <v/>
      </c>
      <c r="E31" s="143" t="str">
        <f>IF(Year1!M31="Y",IF(Year1!E31="","",ROUND(Year1!E31*(1+Year1!C$5),0)),IF(Year1!E31="","",ROUND(Year1!E31,0)))</f>
        <v/>
      </c>
      <c r="F31" s="36" t="str">
        <f>IF(Year1!F31=0,"",Year1!F31)</f>
        <v/>
      </c>
      <c r="G31" s="36"/>
      <c r="H31" s="46"/>
      <c r="I31" s="46"/>
      <c r="J31" s="19">
        <f>IF(C31="",0,ROUND(C31*E31,0))</f>
        <v>0</v>
      </c>
      <c r="K31" s="19">
        <f>C31*$E$5+J31*N31</f>
        <v>0</v>
      </c>
      <c r="L31" s="19">
        <f>IF(J31="","",ROUND(J31+K31,0))</f>
        <v>0</v>
      </c>
      <c r="M31" s="174" t="str">
        <f>Year1!M31</f>
        <v>Y</v>
      </c>
      <c r="N31" s="65">
        <f>Year1!N31</f>
        <v>0.41</v>
      </c>
      <c r="O31" s="15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</row>
    <row r="32" spans="1:27" x14ac:dyDescent="0.2">
      <c r="A32" s="20"/>
      <c r="B32" s="29" t="str">
        <f>IF(Year1!$B32="","",Year1!$B32)</f>
        <v>Graduate Assistants</v>
      </c>
      <c r="C32" s="60"/>
      <c r="D32" s="47" t="str">
        <f>IF(Year1!D32=0,"",Year1!D32)</f>
        <v/>
      </c>
      <c r="E32" s="143" t="str">
        <f>IF(Year1!M32="Y",IF(Year1!E32="","",ROUND(Year1!E32*(1+Year1!C$5),0)),IF(Year1!E32="","",ROUND(Year1!E32,0)))</f>
        <v/>
      </c>
      <c r="F32" s="36" t="str">
        <f>IF(Year1!F32=0,"",Year1!F32)</f>
        <v/>
      </c>
      <c r="G32" s="36"/>
      <c r="H32" s="46"/>
      <c r="I32" s="46"/>
      <c r="J32" s="19">
        <f>IF(C32="",0,ROUND(C32*E32,0))</f>
        <v>0</v>
      </c>
      <c r="K32" s="19">
        <f t="shared" ref="K32:K34" si="3">C32*$E$5+J32*N32</f>
        <v>0</v>
      </c>
      <c r="L32" s="19">
        <f>IF(J32="","",ROUND(J32+K32,0))</f>
        <v>0</v>
      </c>
      <c r="M32" s="174" t="str">
        <f>Year1!M32</f>
        <v>Y</v>
      </c>
      <c r="N32" s="65">
        <f>Year1!N32</f>
        <v>0.41</v>
      </c>
      <c r="O32" s="15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</row>
    <row r="33" spans="1:27" x14ac:dyDescent="0.2">
      <c r="A33" s="20"/>
      <c r="B33" s="29" t="str">
        <f>IF(Year1!$B33="","",Year1!$B33)</f>
        <v>Graduate Assistants</v>
      </c>
      <c r="C33" s="60"/>
      <c r="D33" s="47" t="str">
        <f>IF(Year1!D33=0,"",Year1!D33)</f>
        <v/>
      </c>
      <c r="E33" s="143" t="str">
        <f>IF(Year1!M33="Y",IF(Year1!E33="","",ROUND(Year1!E33*(1+Year1!C$5),0)),IF(Year1!E33="","",ROUND(Year1!E33,0)))</f>
        <v/>
      </c>
      <c r="F33" s="36" t="str">
        <f>IF(Year1!F33=0,"",Year1!F33)</f>
        <v/>
      </c>
      <c r="G33" s="36"/>
      <c r="H33" s="46"/>
      <c r="I33" s="46"/>
      <c r="J33" s="19">
        <f>IF(C33="",0,ROUND(C33*E33,0))</f>
        <v>0</v>
      </c>
      <c r="K33" s="19">
        <f t="shared" si="3"/>
        <v>0</v>
      </c>
      <c r="L33" s="19">
        <f>IF(J33="","",ROUND(J33+K33,0))</f>
        <v>0</v>
      </c>
      <c r="M33" s="174" t="str">
        <f>Year1!M33</f>
        <v>Y</v>
      </c>
      <c r="N33" s="65">
        <f>Year1!N33</f>
        <v>0.41</v>
      </c>
      <c r="O33" s="15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</row>
    <row r="34" spans="1:27" x14ac:dyDescent="0.2">
      <c r="A34" s="20"/>
      <c r="B34" s="29" t="str">
        <f>IF(Year1!$B34="","",Year1!$B34)</f>
        <v>Graduate Assistants</v>
      </c>
      <c r="C34" s="60"/>
      <c r="D34" s="47" t="str">
        <f>IF(Year1!D34=0,"",Year1!D34)</f>
        <v/>
      </c>
      <c r="E34" s="143" t="str">
        <f>IF(Year1!M34="Y",IF(Year1!E34="","",ROUND(Year1!E34*(1+Year1!C$5),0)),IF(Year1!E34="","",ROUND(Year1!E34,0)))</f>
        <v/>
      </c>
      <c r="F34" s="36" t="str">
        <f>IF(Year1!F34=0,"",Year1!F34)</f>
        <v/>
      </c>
      <c r="G34" s="36"/>
      <c r="H34" s="46"/>
      <c r="I34" s="46"/>
      <c r="J34" s="19">
        <f>IF(C34="",0,ROUND(C34*E34,0))</f>
        <v>0</v>
      </c>
      <c r="K34" s="19">
        <f t="shared" si="3"/>
        <v>0</v>
      </c>
      <c r="L34" s="19">
        <f>IF(J34="","",ROUND(J34+K34,0))</f>
        <v>0</v>
      </c>
      <c r="M34" s="174" t="str">
        <f>Year1!M34</f>
        <v>Y</v>
      </c>
      <c r="N34" s="65">
        <f>Year1!N34</f>
        <v>0.41</v>
      </c>
      <c r="O34" s="15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</row>
    <row r="35" spans="1:27" x14ac:dyDescent="0.2">
      <c r="A35" s="161"/>
      <c r="B35" s="162" t="s">
        <v>123</v>
      </c>
      <c r="C35" s="163">
        <f>SUM(C31:C34)</f>
        <v>0</v>
      </c>
      <c r="D35" s="164"/>
      <c r="E35" s="165">
        <f>IF(C31="",0,J35/C35)</f>
        <v>0</v>
      </c>
      <c r="F35" s="36">
        <f>IF(F31="",0,AVERAGE(F31:F34))</f>
        <v>0</v>
      </c>
      <c r="G35" s="171"/>
      <c r="H35" s="172"/>
      <c r="I35" s="172"/>
      <c r="J35" s="165">
        <f>SUM(J31:J34)</f>
        <v>0</v>
      </c>
      <c r="K35" s="165">
        <f>SUM(K31:K34)</f>
        <v>0</v>
      </c>
      <c r="L35" s="165">
        <f>SUM(J35:K35)</f>
        <v>0</v>
      </c>
      <c r="N35" s="65"/>
      <c r="O35" s="170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</row>
    <row r="36" spans="1:27" x14ac:dyDescent="0.2">
      <c r="A36" s="20">
        <v>4</v>
      </c>
      <c r="B36" s="29" t="str">
        <f>IF(Year1!$B36="","",Year1!$B36)</f>
        <v>Undergrad Students</v>
      </c>
      <c r="C36" s="60"/>
      <c r="D36" s="47" t="str">
        <f>IF(Year1!D36=0,"",Year1!D36)</f>
        <v/>
      </c>
      <c r="E36" s="143">
        <v>0</v>
      </c>
      <c r="F36" s="36"/>
      <c r="G36" s="36">
        <f>F36*12</f>
        <v>0</v>
      </c>
      <c r="H36" s="46"/>
      <c r="I36" s="46"/>
      <c r="J36" s="19">
        <f>IF(C36="",0,ROUND(C36*E36,))</f>
        <v>0</v>
      </c>
      <c r="K36" s="19">
        <f>IF(C36="",0,ROUND(J36*N36,0))</f>
        <v>0</v>
      </c>
      <c r="L36" s="19">
        <f>IF(J36="","",ROUND(J36+K36,0))</f>
        <v>0</v>
      </c>
      <c r="M36" s="174" t="str">
        <f>Year1!M36</f>
        <v>Y</v>
      </c>
      <c r="N36" s="65">
        <f>Year1!N36</f>
        <v>0</v>
      </c>
      <c r="O36" s="15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</row>
    <row r="37" spans="1:27" x14ac:dyDescent="0.2">
      <c r="A37" s="20">
        <v>5</v>
      </c>
      <c r="B37" s="29" t="str">
        <f>IF(Year1!$B37="","",Year1!$B37)</f>
        <v>Secretarial/Clerical</v>
      </c>
      <c r="C37" s="60" t="str">
        <f>IF(Year1!C37=0,"",Year1!C37)</f>
        <v/>
      </c>
      <c r="D37" s="47" t="str">
        <f>IF(Year1!D37=0,"",Year1!D37)</f>
        <v/>
      </c>
      <c r="E37" s="30" t="str">
        <f>IF(Year1!M37="Y",IF(Year1!E37="","",ROUND(Year1!E37*(1+Year1!C$5),0)),IF(Year1!E37="","",ROUND(Year1!E37,0)))</f>
        <v/>
      </c>
      <c r="F37" s="47" t="str">
        <f>IF(Year1!F37=0,"",Year1!F37)</f>
        <v/>
      </c>
      <c r="G37" s="53"/>
      <c r="H37" s="46"/>
      <c r="I37" s="46"/>
      <c r="J37" s="19">
        <f t="shared" ref="J37:J42" si="4">IF(G37=0,0,ROUND(E37/F37*G37,0))</f>
        <v>0</v>
      </c>
      <c r="K37" s="19">
        <f t="shared" ref="K37:K42" si="5">J37*N37</f>
        <v>0</v>
      </c>
      <c r="L37" s="19">
        <f>IF(I$6="",0,ROUND(J37+K37,0))</f>
        <v>0</v>
      </c>
      <c r="M37" s="174" t="str">
        <f>Year1!M37</f>
        <v>Y</v>
      </c>
      <c r="N37" s="65">
        <f>Year1!N37</f>
        <v>0.46</v>
      </c>
      <c r="O37" s="15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</row>
    <row r="38" spans="1:27" x14ac:dyDescent="0.2">
      <c r="A38" s="20">
        <v>6</v>
      </c>
      <c r="B38" s="29" t="str">
        <f>IF(Year1!$B38="","",Year1!$B38)</f>
        <v>Other</v>
      </c>
      <c r="C38" s="60" t="str">
        <f>IF(Year1!C38=0,"",Year1!C38)</f>
        <v/>
      </c>
      <c r="D38" s="47" t="str">
        <f>IF(Year1!D38=0,"",Year1!D38)</f>
        <v/>
      </c>
      <c r="E38" s="30" t="str">
        <f>IF(Year1!M38="Y",IF(Year1!E38="","",ROUND(Year1!E38*(1+Year1!C$5),0)),IF(Year1!E38="","",ROUND(Year1!E38,0)))</f>
        <v/>
      </c>
      <c r="F38" s="47" t="str">
        <f>IF(Year1!F38=0,"",Year1!F38)</f>
        <v/>
      </c>
      <c r="G38" s="53"/>
      <c r="H38" s="46"/>
      <c r="I38" s="46"/>
      <c r="J38" s="19">
        <f t="shared" si="4"/>
        <v>0</v>
      </c>
      <c r="K38" s="19">
        <f t="shared" si="5"/>
        <v>0</v>
      </c>
      <c r="L38" s="19">
        <f>IF(I$6="",0,ROUND(J38+K38,0))</f>
        <v>0</v>
      </c>
      <c r="M38" s="174" t="str">
        <f>Year1!M38</f>
        <v>Y</v>
      </c>
      <c r="N38" s="65">
        <f>Year1!N38</f>
        <v>0.09</v>
      </c>
      <c r="O38" s="15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</row>
    <row r="39" spans="1:27" x14ac:dyDescent="0.2">
      <c r="A39" s="20">
        <v>7</v>
      </c>
      <c r="B39" s="29" t="str">
        <f>IF(Year1!$B39="","",Year1!$B39)</f>
        <v/>
      </c>
      <c r="C39" s="60" t="str">
        <f>IF(Year1!C39=0,"",Year1!C39)</f>
        <v/>
      </c>
      <c r="D39" s="47" t="str">
        <f>IF(Year1!D39=0,"",Year1!D39)</f>
        <v/>
      </c>
      <c r="E39" s="30" t="str">
        <f>IF(Year1!M39="Y",IF(Year1!E39="","",ROUND(Year1!E39*(1+Year1!C$5),0)),IF(Year1!E39="","",ROUND(Year1!E39,0)))</f>
        <v/>
      </c>
      <c r="F39" s="47" t="str">
        <f>IF(Year1!F39=0,"",Year1!F39)</f>
        <v/>
      </c>
      <c r="G39" s="53"/>
      <c r="H39" s="36"/>
      <c r="I39" s="36"/>
      <c r="J39" s="19">
        <f t="shared" si="4"/>
        <v>0</v>
      </c>
      <c r="K39" s="19">
        <f t="shared" si="5"/>
        <v>0</v>
      </c>
      <c r="L39" s="19">
        <f>ROUND(J39+K39,0)</f>
        <v>0</v>
      </c>
      <c r="M39" s="174" t="str">
        <f>Year1!M39</f>
        <v>Y</v>
      </c>
      <c r="N39" s="65">
        <f>Year1!N39</f>
        <v>0.09</v>
      </c>
      <c r="O39" s="15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</row>
    <row r="40" spans="1:27" x14ac:dyDescent="0.2">
      <c r="A40" s="20">
        <v>8</v>
      </c>
      <c r="B40" s="29" t="str">
        <f>IF(Year1!$B40="","",Year1!$B40)</f>
        <v/>
      </c>
      <c r="C40" s="60" t="str">
        <f>IF(Year1!C40=0,"",Year1!C40)</f>
        <v/>
      </c>
      <c r="D40" s="47" t="str">
        <f>IF(Year1!D40=0,"",Year1!D40)</f>
        <v/>
      </c>
      <c r="E40" s="30" t="str">
        <f>IF(Year1!M40="Y",IF(Year1!E40="","",ROUND(Year1!E40*(1+Year1!C$5),0)),IF(Year1!E40="","",ROUND(Year1!E40,0)))</f>
        <v/>
      </c>
      <c r="F40" s="47" t="str">
        <f>IF(Year1!F40=0,"",Year1!F40)</f>
        <v/>
      </c>
      <c r="G40" s="53"/>
      <c r="H40" s="36"/>
      <c r="I40" s="36"/>
      <c r="J40" s="19">
        <f t="shared" si="4"/>
        <v>0</v>
      </c>
      <c r="K40" s="19">
        <f t="shared" si="5"/>
        <v>0</v>
      </c>
      <c r="L40" s="19">
        <f>ROUND(J40+K40,0)</f>
        <v>0</v>
      </c>
      <c r="M40" s="174" t="str">
        <f>Year1!M40</f>
        <v>Y</v>
      </c>
      <c r="N40" s="65">
        <f>Year1!N40</f>
        <v>0.09</v>
      </c>
      <c r="O40" s="15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</row>
    <row r="41" spans="1:27" x14ac:dyDescent="0.2">
      <c r="A41" s="20">
        <v>9</v>
      </c>
      <c r="B41" s="29" t="str">
        <f>IF(Year1!$B41="","",Year1!$B41)</f>
        <v/>
      </c>
      <c r="C41" s="60" t="str">
        <f>IF(Year1!C41=0,"",Year1!C41)</f>
        <v/>
      </c>
      <c r="D41" s="47" t="str">
        <f>IF(Year1!D41=0,"",Year1!D41)</f>
        <v/>
      </c>
      <c r="E41" s="30" t="str">
        <f>IF(Year1!M41="Y",IF(Year1!E41="","",ROUND(Year1!E41*(1+Year1!C$5),0)),IF(Year1!E41="","",ROUND(Year1!E41,0)))</f>
        <v/>
      </c>
      <c r="F41" s="47" t="str">
        <f>IF(Year1!F41=0,"",Year1!F41)</f>
        <v/>
      </c>
      <c r="G41" s="53"/>
      <c r="H41" s="36"/>
      <c r="I41" s="36"/>
      <c r="J41" s="19">
        <f t="shared" si="4"/>
        <v>0</v>
      </c>
      <c r="K41" s="19">
        <f t="shared" si="5"/>
        <v>0</v>
      </c>
      <c r="L41" s="19">
        <f>ROUND(J41+K41,0)</f>
        <v>0</v>
      </c>
      <c r="M41" s="174" t="str">
        <f>Year1!M41</f>
        <v>Y</v>
      </c>
      <c r="N41" s="65">
        <f>Year1!N41</f>
        <v>0.09</v>
      </c>
      <c r="O41" s="15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</row>
    <row r="42" spans="1:27" x14ac:dyDescent="0.2">
      <c r="A42" s="20">
        <v>10</v>
      </c>
      <c r="B42" s="29" t="str">
        <f>IF(Year1!$B42="","",Year1!$B42)</f>
        <v/>
      </c>
      <c r="C42" s="60" t="str">
        <f>IF(Year1!C42=0,"",Year1!C42)</f>
        <v/>
      </c>
      <c r="D42" s="47" t="str">
        <f>IF(Year1!D42=0,"",Year1!D42)</f>
        <v/>
      </c>
      <c r="E42" s="30" t="str">
        <f>IF(Year1!M42="Y",IF(Year1!E42="","",ROUND(Year1!E42*(1+Year1!C$5),0)),IF(Year1!E42="","",ROUND(Year1!E42,0)))</f>
        <v/>
      </c>
      <c r="F42" s="47" t="str">
        <f>IF(Year1!F42=0,"",Year1!F42)</f>
        <v/>
      </c>
      <c r="G42" s="53"/>
      <c r="H42" s="36"/>
      <c r="I42" s="36"/>
      <c r="J42" s="19">
        <f t="shared" si="4"/>
        <v>0</v>
      </c>
      <c r="K42" s="19">
        <f t="shared" si="5"/>
        <v>0</v>
      </c>
      <c r="L42" s="19">
        <f>ROUND(J42+K42,0)</f>
        <v>0</v>
      </c>
      <c r="M42" s="174" t="str">
        <f>Year1!M42</f>
        <v>Y</v>
      </c>
      <c r="N42" s="65">
        <f>Year1!N42</f>
        <v>0.09</v>
      </c>
      <c r="O42" s="15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</row>
    <row r="43" spans="1:27" x14ac:dyDescent="0.2">
      <c r="A43" s="253" t="s">
        <v>13</v>
      </c>
      <c r="B43" s="254"/>
      <c r="C43" s="254"/>
      <c r="D43" s="254"/>
      <c r="E43" s="254"/>
      <c r="F43" s="254"/>
      <c r="G43" s="254"/>
      <c r="H43" s="254"/>
      <c r="I43" s="255"/>
      <c r="J43" s="4">
        <f>SUM(J25,J30,J35,J36:J42)</f>
        <v>0</v>
      </c>
      <c r="K43" s="4">
        <f>SUM(K25,K30,K35,K36:K42)</f>
        <v>0</v>
      </c>
      <c r="L43" s="4">
        <f>SUM(J43:K43)</f>
        <v>0</v>
      </c>
      <c r="O43" s="15">
        <f>IF(J35="","",ROUND(L43-J35*N31,0))</f>
        <v>0</v>
      </c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</row>
    <row r="44" spans="1:27" x14ac:dyDescent="0.2">
      <c r="A44" s="279" t="s">
        <v>91</v>
      </c>
      <c r="B44" s="280"/>
      <c r="C44" s="280"/>
      <c r="D44" s="39"/>
      <c r="E44" s="39"/>
      <c r="F44" s="39"/>
      <c r="G44" s="39"/>
      <c r="H44" s="39"/>
      <c r="I44" s="39"/>
      <c r="J44" s="48">
        <f t="shared" ref="J44:K44" si="6">J43+J19</f>
        <v>0</v>
      </c>
      <c r="K44" s="48">
        <f t="shared" si="6"/>
        <v>0</v>
      </c>
      <c r="L44" s="48">
        <f>L43+L19</f>
        <v>0</v>
      </c>
      <c r="O44" s="15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</row>
    <row r="45" spans="1:27" x14ac:dyDescent="0.2">
      <c r="A45" s="247" t="s">
        <v>14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9"/>
      <c r="O45" s="15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</row>
    <row r="46" spans="1:27" x14ac:dyDescent="0.2">
      <c r="A46" s="20">
        <v>1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60"/>
      <c r="L46" s="56"/>
      <c r="O46" s="15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</row>
    <row r="47" spans="1:27" x14ac:dyDescent="0.2">
      <c r="A47" s="20">
        <v>2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60"/>
      <c r="L47" s="57"/>
      <c r="O47" s="15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</row>
    <row r="48" spans="1:27" x14ac:dyDescent="0.2">
      <c r="A48" s="20">
        <v>3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60"/>
      <c r="L48" s="57"/>
      <c r="O48" s="15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</row>
    <row r="49" spans="1:27" x14ac:dyDescent="0.2">
      <c r="A49" s="20">
        <v>4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60"/>
      <c r="L49" s="57"/>
      <c r="O49" s="15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</row>
    <row r="50" spans="1:27" x14ac:dyDescent="0.2">
      <c r="A50" s="20">
        <v>5</v>
      </c>
      <c r="B50" s="239"/>
      <c r="C50" s="239"/>
      <c r="D50" s="239"/>
      <c r="E50" s="239"/>
      <c r="F50" s="239"/>
      <c r="G50" s="239"/>
      <c r="H50" s="239"/>
      <c r="I50" s="239"/>
      <c r="J50" s="239"/>
      <c r="K50" s="260"/>
      <c r="L50" s="57"/>
      <c r="O50" s="15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</row>
    <row r="51" spans="1:27" x14ac:dyDescent="0.2">
      <c r="A51" s="253" t="s">
        <v>15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5"/>
      <c r="L51" s="23">
        <f>SUM(L46:L50)</f>
        <v>0</v>
      </c>
      <c r="O51" s="15">
        <v>0</v>
      </c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</row>
    <row r="52" spans="1:27" x14ac:dyDescent="0.2">
      <c r="A52" s="247" t="s">
        <v>16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9"/>
      <c r="O52" s="15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</row>
    <row r="53" spans="1:27" x14ac:dyDescent="0.2">
      <c r="A53" s="20">
        <v>1</v>
      </c>
      <c r="B53" s="24" t="s">
        <v>18</v>
      </c>
      <c r="C53" s="276"/>
      <c r="D53" s="276"/>
      <c r="E53" s="276"/>
      <c r="F53" s="276"/>
      <c r="G53" s="276"/>
      <c r="H53" s="276"/>
      <c r="I53" s="276"/>
      <c r="J53" s="276"/>
      <c r="K53" s="277"/>
      <c r="L53" s="51">
        <v>0</v>
      </c>
      <c r="O53" s="15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</row>
    <row r="54" spans="1:27" x14ac:dyDescent="0.2">
      <c r="A54" s="20">
        <v>2</v>
      </c>
      <c r="B54" s="24" t="s">
        <v>19</v>
      </c>
      <c r="C54" s="272"/>
      <c r="D54" s="239"/>
      <c r="E54" s="239"/>
      <c r="F54" s="239"/>
      <c r="G54" s="239"/>
      <c r="H54" s="239"/>
      <c r="I54" s="239"/>
      <c r="J54" s="239"/>
      <c r="K54" s="260"/>
      <c r="L54" s="51">
        <v>0</v>
      </c>
      <c r="O54" s="15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</row>
    <row r="55" spans="1:27" x14ac:dyDescent="0.2">
      <c r="A55" s="253" t="s">
        <v>17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5"/>
      <c r="L55" s="23">
        <f>SUM(L53:L54)</f>
        <v>0</v>
      </c>
      <c r="O55" s="15">
        <f>L55</f>
        <v>0</v>
      </c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</row>
    <row r="56" spans="1:27" x14ac:dyDescent="0.2">
      <c r="A56" s="247" t="s">
        <v>20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9"/>
      <c r="O56" s="15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</row>
    <row r="57" spans="1:27" x14ac:dyDescent="0.2">
      <c r="A57" s="20">
        <v>1</v>
      </c>
      <c r="B57" s="24" t="s">
        <v>21</v>
      </c>
      <c r="C57" s="272"/>
      <c r="D57" s="239"/>
      <c r="E57" s="239"/>
      <c r="F57" s="239"/>
      <c r="G57" s="239"/>
      <c r="H57" s="239"/>
      <c r="I57" s="239"/>
      <c r="J57" s="239"/>
      <c r="K57" s="260"/>
      <c r="L57" s="51"/>
      <c r="O57" s="15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</row>
    <row r="58" spans="1:27" x14ac:dyDescent="0.2">
      <c r="A58" s="20">
        <v>2</v>
      </c>
      <c r="B58" s="24" t="s">
        <v>22</v>
      </c>
      <c r="C58" s="272"/>
      <c r="D58" s="239"/>
      <c r="E58" s="239"/>
      <c r="F58" s="239"/>
      <c r="G58" s="239"/>
      <c r="H58" s="239"/>
      <c r="I58" s="239"/>
      <c r="J58" s="239"/>
      <c r="K58" s="260"/>
      <c r="L58" s="51"/>
      <c r="O58" s="15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</row>
    <row r="59" spans="1:27" x14ac:dyDescent="0.2">
      <c r="A59" s="20">
        <v>3</v>
      </c>
      <c r="B59" s="24" t="s">
        <v>23</v>
      </c>
      <c r="C59" s="272"/>
      <c r="D59" s="239"/>
      <c r="E59" s="239"/>
      <c r="F59" s="239"/>
      <c r="G59" s="239"/>
      <c r="H59" s="239"/>
      <c r="I59" s="239"/>
      <c r="J59" s="239"/>
      <c r="K59" s="260"/>
      <c r="L59" s="51"/>
      <c r="O59" s="15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</row>
    <row r="60" spans="1:27" x14ac:dyDescent="0.2">
      <c r="A60" s="20">
        <v>4</v>
      </c>
      <c r="B60" s="24" t="s">
        <v>24</v>
      </c>
      <c r="C60" s="272"/>
      <c r="D60" s="239"/>
      <c r="E60" s="239"/>
      <c r="F60" s="239"/>
      <c r="G60" s="239"/>
      <c r="H60" s="239"/>
      <c r="I60" s="239"/>
      <c r="J60" s="239"/>
      <c r="K60" s="260"/>
      <c r="L60" s="51"/>
      <c r="O60" s="15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</row>
    <row r="61" spans="1:27" x14ac:dyDescent="0.2">
      <c r="A61" s="20">
        <v>5</v>
      </c>
      <c r="B61" s="24" t="s">
        <v>25</v>
      </c>
      <c r="C61" s="272"/>
      <c r="D61" s="239"/>
      <c r="E61" s="239"/>
      <c r="F61" s="239"/>
      <c r="G61" s="239"/>
      <c r="H61" s="239"/>
      <c r="I61" s="239"/>
      <c r="J61" s="239"/>
      <c r="K61" s="260"/>
      <c r="L61" s="51"/>
      <c r="O61" s="15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</row>
    <row r="62" spans="1:27" x14ac:dyDescent="0.2">
      <c r="A62" s="253" t="s">
        <v>26</v>
      </c>
      <c r="B62" s="254"/>
      <c r="C62" s="254"/>
      <c r="D62" s="254"/>
      <c r="E62" s="254"/>
      <c r="F62" s="254"/>
      <c r="G62" s="254"/>
      <c r="H62" s="254"/>
      <c r="I62" s="254"/>
      <c r="J62" s="254"/>
      <c r="K62" s="255"/>
      <c r="L62" s="23">
        <f>SUM(L57:L61)</f>
        <v>0</v>
      </c>
      <c r="O62" s="58">
        <f>L62</f>
        <v>0</v>
      </c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</row>
    <row r="63" spans="1:27" x14ac:dyDescent="0.2">
      <c r="A63" s="247" t="s">
        <v>27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9"/>
      <c r="O63" s="15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</row>
    <row r="64" spans="1:27" x14ac:dyDescent="0.2">
      <c r="A64" s="20">
        <v>1</v>
      </c>
      <c r="B64" s="236" t="str">
        <f>Year1!B64</f>
        <v>Materials and Supplies</v>
      </c>
      <c r="C64" s="273"/>
      <c r="D64" s="274"/>
      <c r="E64" s="274"/>
      <c r="F64" s="274"/>
      <c r="G64" s="274"/>
      <c r="H64" s="274"/>
      <c r="I64" s="274"/>
      <c r="J64" s="274"/>
      <c r="K64" s="275"/>
      <c r="L64" s="51">
        <v>0</v>
      </c>
      <c r="O64" s="15">
        <f>L64</f>
        <v>0</v>
      </c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</row>
    <row r="65" spans="1:27" x14ac:dyDescent="0.2">
      <c r="A65" s="20">
        <v>2</v>
      </c>
      <c r="B65" s="236" t="str">
        <f>Year1!B65</f>
        <v>Publication Costs</v>
      </c>
      <c r="C65" s="273"/>
      <c r="D65" s="274"/>
      <c r="E65" s="274"/>
      <c r="F65" s="274"/>
      <c r="G65" s="274"/>
      <c r="H65" s="274"/>
      <c r="I65" s="274"/>
      <c r="J65" s="274"/>
      <c r="K65" s="275"/>
      <c r="L65" s="51">
        <v>0</v>
      </c>
      <c r="O65" s="15">
        <f t="shared" ref="O65:O73" si="7">L65</f>
        <v>0</v>
      </c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</row>
    <row r="66" spans="1:27" x14ac:dyDescent="0.2">
      <c r="A66" s="20">
        <v>3</v>
      </c>
      <c r="B66" s="236" t="str">
        <f>Year1!B66</f>
        <v>Consultant Services</v>
      </c>
      <c r="C66" s="273"/>
      <c r="D66" s="274"/>
      <c r="E66" s="274"/>
      <c r="F66" s="274"/>
      <c r="G66" s="274"/>
      <c r="H66" s="274"/>
      <c r="I66" s="274"/>
      <c r="J66" s="274"/>
      <c r="K66" s="275"/>
      <c r="L66" s="51">
        <v>0</v>
      </c>
      <c r="O66" s="15">
        <f t="shared" si="7"/>
        <v>0</v>
      </c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</row>
    <row r="67" spans="1:27" x14ac:dyDescent="0.2">
      <c r="A67" s="20">
        <v>4</v>
      </c>
      <c r="B67" s="236" t="str">
        <f>Year1!B67</f>
        <v>ADP/Computer Services</v>
      </c>
      <c r="C67" s="273"/>
      <c r="D67" s="274"/>
      <c r="E67" s="274"/>
      <c r="F67" s="274"/>
      <c r="G67" s="274"/>
      <c r="H67" s="274"/>
      <c r="I67" s="274"/>
      <c r="J67" s="274"/>
      <c r="K67" s="275"/>
      <c r="L67" s="51">
        <v>0</v>
      </c>
      <c r="O67" s="15">
        <f t="shared" si="7"/>
        <v>0</v>
      </c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</row>
    <row r="68" spans="1:27" x14ac:dyDescent="0.2">
      <c r="A68" s="20">
        <v>5</v>
      </c>
      <c r="B68" s="256" t="s">
        <v>94</v>
      </c>
      <c r="C68" s="256"/>
      <c r="D68" s="256"/>
      <c r="E68" s="256"/>
      <c r="F68" s="256"/>
      <c r="G68" s="256"/>
      <c r="H68" s="256"/>
      <c r="I68" s="256"/>
      <c r="J68" s="256"/>
      <c r="K68" s="257"/>
      <c r="L68" s="63">
        <f>Consortium!F68</f>
        <v>0</v>
      </c>
      <c r="O68" s="15">
        <f>SUM(Consortium!M6:M64)</f>
        <v>0</v>
      </c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</row>
    <row r="69" spans="1:27" x14ac:dyDescent="0.2">
      <c r="A69" s="20">
        <v>6</v>
      </c>
      <c r="B69" s="237" t="str">
        <f>Year1!B69</f>
        <v>Equipment of Facility Rental/User Fees</v>
      </c>
      <c r="C69" s="236"/>
      <c r="D69" s="273"/>
      <c r="E69" s="273"/>
      <c r="F69" s="273"/>
      <c r="G69" s="273"/>
      <c r="H69" s="273"/>
      <c r="I69" s="273"/>
      <c r="J69" s="273"/>
      <c r="K69" s="304"/>
      <c r="L69" s="51">
        <v>0</v>
      </c>
      <c r="O69" s="15">
        <f t="shared" si="7"/>
        <v>0</v>
      </c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</row>
    <row r="70" spans="1:27" x14ac:dyDescent="0.2">
      <c r="A70" s="20">
        <v>7</v>
      </c>
      <c r="B70" s="236" t="str">
        <f>Year1!B70</f>
        <v>Alterations and Renovations</v>
      </c>
      <c r="C70" s="273"/>
      <c r="D70" s="274"/>
      <c r="E70" s="274"/>
      <c r="F70" s="274"/>
      <c r="G70" s="274"/>
      <c r="H70" s="274"/>
      <c r="I70" s="274"/>
      <c r="J70" s="274"/>
      <c r="K70" s="275"/>
      <c r="L70" s="51">
        <v>0</v>
      </c>
      <c r="O70" s="15">
        <v>0</v>
      </c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</row>
    <row r="71" spans="1:27" x14ac:dyDescent="0.2">
      <c r="A71" s="20">
        <v>8</v>
      </c>
      <c r="B71" s="235" t="str">
        <f>IF(Year1!B71="","",Year1!B71)</f>
        <v>Other</v>
      </c>
      <c r="C71" s="239"/>
      <c r="D71" s="240"/>
      <c r="E71" s="240"/>
      <c r="F71" s="240"/>
      <c r="G71" s="240"/>
      <c r="H71" s="240"/>
      <c r="I71" s="240"/>
      <c r="J71" s="240"/>
      <c r="K71" s="241"/>
      <c r="L71" s="51">
        <v>0</v>
      </c>
      <c r="O71" s="15">
        <f t="shared" si="7"/>
        <v>0</v>
      </c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</row>
    <row r="72" spans="1:27" x14ac:dyDescent="0.2">
      <c r="A72" s="20">
        <v>9</v>
      </c>
      <c r="B72" s="235" t="str">
        <f>IF(Year1!B72="","",Year1!B72)</f>
        <v/>
      </c>
      <c r="C72" s="239"/>
      <c r="D72" s="240"/>
      <c r="E72" s="240"/>
      <c r="F72" s="240"/>
      <c r="G72" s="240"/>
      <c r="H72" s="240"/>
      <c r="I72" s="240"/>
      <c r="J72" s="240"/>
      <c r="K72" s="241"/>
      <c r="L72" s="51">
        <v>0</v>
      </c>
      <c r="O72" s="15">
        <f t="shared" si="7"/>
        <v>0</v>
      </c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</row>
    <row r="73" spans="1:27" x14ac:dyDescent="0.2">
      <c r="A73" s="20">
        <v>10</v>
      </c>
      <c r="B73" s="235" t="str">
        <f>IF(Year1!B73="","",Year1!B73)</f>
        <v/>
      </c>
      <c r="C73" s="239"/>
      <c r="D73" s="240"/>
      <c r="E73" s="240"/>
      <c r="F73" s="240"/>
      <c r="G73" s="240"/>
      <c r="H73" s="240"/>
      <c r="I73" s="240"/>
      <c r="J73" s="240"/>
      <c r="K73" s="241"/>
      <c r="L73" s="51">
        <v>0</v>
      </c>
      <c r="O73" s="15">
        <f t="shared" si="7"/>
        <v>0</v>
      </c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</row>
    <row r="74" spans="1:27" x14ac:dyDescent="0.2">
      <c r="A74" s="253" t="s">
        <v>35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5"/>
      <c r="L74" s="4">
        <f>SUM(L64:L73)</f>
        <v>0</v>
      </c>
      <c r="O74" s="15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</row>
    <row r="75" spans="1:27" x14ac:dyDescent="0.2">
      <c r="A75" s="247" t="s">
        <v>36</v>
      </c>
      <c r="B75" s="248"/>
      <c r="C75" s="248"/>
      <c r="D75" s="248"/>
      <c r="E75" s="248"/>
      <c r="F75" s="248"/>
      <c r="G75" s="248"/>
      <c r="H75" s="248"/>
      <c r="I75" s="248"/>
      <c r="J75" s="248"/>
      <c r="K75" s="249"/>
      <c r="L75" s="3">
        <f>L19+L43+L51+L55+L62+L74</f>
        <v>0</v>
      </c>
      <c r="O75" s="73">
        <f>SUM(O7:O74)</f>
        <v>0</v>
      </c>
    </row>
    <row r="76" spans="1:27" x14ac:dyDescent="0.2">
      <c r="A76" s="247" t="s">
        <v>37</v>
      </c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9"/>
    </row>
    <row r="77" spans="1:27" x14ac:dyDescent="0.2">
      <c r="A77" s="20"/>
      <c r="B77" s="251" t="s">
        <v>38</v>
      </c>
      <c r="C77" s="252"/>
      <c r="D77" s="250" t="s">
        <v>39</v>
      </c>
      <c r="E77" s="251"/>
      <c r="F77" s="251"/>
      <c r="G77" s="251"/>
      <c r="H77" s="251"/>
      <c r="I77" s="252"/>
      <c r="J77" s="250" t="s">
        <v>40</v>
      </c>
      <c r="K77" s="252"/>
      <c r="L77" s="16" t="s">
        <v>41</v>
      </c>
      <c r="Q77" s="148"/>
      <c r="R77" s="149"/>
    </row>
    <row r="78" spans="1:27" x14ac:dyDescent="0.2">
      <c r="A78" s="20">
        <v>1</v>
      </c>
      <c r="B78" s="305" t="str">
        <f>Year1!B78</f>
        <v>MTDC</v>
      </c>
      <c r="C78" s="306"/>
      <c r="D78" s="307">
        <f>IF(B78=MTDC,O75,IF(B78=TDC,L75,IF(B78=TFFA,L75,"")))</f>
        <v>0</v>
      </c>
      <c r="E78" s="308"/>
      <c r="F78" s="308"/>
      <c r="G78" s="308"/>
      <c r="H78" s="308"/>
      <c r="I78" s="308"/>
      <c r="J78" s="309">
        <f>Year1!J78</f>
        <v>0.51</v>
      </c>
      <c r="K78" s="310"/>
      <c r="L78" s="19">
        <f>IF(B78=MTDC,D78*J78,IF(B78=TDC,D78*J78,IF(B78=TFFA,D78*(J78/(1-J78)),"")))</f>
        <v>0</v>
      </c>
      <c r="Q78" s="150"/>
      <c r="R78" s="151"/>
    </row>
    <row r="79" spans="1:27" x14ac:dyDescent="0.2">
      <c r="A79" s="20">
        <v>2</v>
      </c>
      <c r="B79" s="261"/>
      <c r="C79" s="262"/>
      <c r="D79" s="250"/>
      <c r="E79" s="251"/>
      <c r="F79" s="251"/>
      <c r="G79" s="251"/>
      <c r="H79" s="251"/>
      <c r="I79" s="252"/>
      <c r="J79" s="258"/>
      <c r="K79" s="259"/>
      <c r="L79" s="19">
        <f>ROUND(D79*J79,0)</f>
        <v>0</v>
      </c>
      <c r="Q79" s="150"/>
      <c r="R79" s="151"/>
    </row>
    <row r="80" spans="1:27" x14ac:dyDescent="0.2">
      <c r="A80" s="20">
        <v>3</v>
      </c>
      <c r="B80" s="261"/>
      <c r="C80" s="262"/>
      <c r="D80" s="250"/>
      <c r="E80" s="251"/>
      <c r="F80" s="251"/>
      <c r="G80" s="251"/>
      <c r="H80" s="251"/>
      <c r="I80" s="252"/>
      <c r="J80" s="258"/>
      <c r="K80" s="259"/>
      <c r="L80" s="19">
        <f>ROUND(D80*J80,0)</f>
        <v>0</v>
      </c>
      <c r="Q80" s="150"/>
      <c r="R80" s="151"/>
    </row>
    <row r="81" spans="1:18" x14ac:dyDescent="0.2">
      <c r="A81" s="20">
        <v>4</v>
      </c>
      <c r="B81" s="261"/>
      <c r="C81" s="262"/>
      <c r="D81" s="250"/>
      <c r="E81" s="251"/>
      <c r="F81" s="251"/>
      <c r="G81" s="251"/>
      <c r="H81" s="251"/>
      <c r="I81" s="252"/>
      <c r="J81" s="258"/>
      <c r="K81" s="259"/>
      <c r="L81" s="19">
        <f>ROUND(D81*J81,0)</f>
        <v>0</v>
      </c>
      <c r="Q81" s="150"/>
      <c r="R81" s="151"/>
    </row>
    <row r="82" spans="1:18" x14ac:dyDescent="0.2">
      <c r="A82" s="253" t="s">
        <v>42</v>
      </c>
      <c r="B82" s="254"/>
      <c r="C82" s="254"/>
      <c r="D82" s="254"/>
      <c r="E82" s="254"/>
      <c r="F82" s="254"/>
      <c r="G82" s="254"/>
      <c r="H82" s="254"/>
      <c r="I82" s="254"/>
      <c r="J82" s="254"/>
      <c r="K82" s="255"/>
      <c r="L82" s="26">
        <f>SUM(L78:L81)</f>
        <v>0</v>
      </c>
      <c r="Q82" s="150"/>
      <c r="R82" s="151"/>
    </row>
    <row r="83" spans="1:18" x14ac:dyDescent="0.2">
      <c r="A83" s="247" t="s">
        <v>43</v>
      </c>
      <c r="B83" s="248"/>
      <c r="C83" s="248"/>
      <c r="D83" s="248"/>
      <c r="E83" s="248"/>
      <c r="F83" s="248"/>
      <c r="G83" s="248"/>
      <c r="H83" s="248"/>
      <c r="I83" s="248"/>
      <c r="J83" s="248"/>
      <c r="K83" s="249"/>
      <c r="L83" s="3">
        <f>L75+L82</f>
        <v>0</v>
      </c>
      <c r="Q83" s="150"/>
      <c r="R83" s="151"/>
    </row>
    <row r="85" spans="1:18" x14ac:dyDescent="0.2">
      <c r="J85" s="242" t="s">
        <v>128</v>
      </c>
      <c r="K85" s="243"/>
      <c r="L85" s="244"/>
    </row>
    <row r="86" spans="1:18" x14ac:dyDescent="0.2">
      <c r="J86" s="8" t="s">
        <v>47</v>
      </c>
      <c r="L86" s="27">
        <f>L75</f>
        <v>0</v>
      </c>
    </row>
    <row r="87" spans="1:18" x14ac:dyDescent="0.2">
      <c r="J87" s="8" t="s">
        <v>48</v>
      </c>
      <c r="L87" s="207">
        <f>Consortium!F67</f>
        <v>0</v>
      </c>
    </row>
    <row r="88" spans="1:18" x14ac:dyDescent="0.2">
      <c r="J88" s="8" t="s">
        <v>49</v>
      </c>
      <c r="L88" s="28">
        <f>L86-L87</f>
        <v>0</v>
      </c>
    </row>
    <row r="92" spans="1:18" s="150" customFormat="1" ht="13.5" thickBot="1" x14ac:dyDescent="0.25">
      <c r="A92" s="221"/>
      <c r="B92" s="148" t="s">
        <v>114</v>
      </c>
      <c r="C92" s="221"/>
      <c r="D92" s="221"/>
      <c r="E92" s="221"/>
      <c r="F92" s="221"/>
      <c r="G92" s="221"/>
      <c r="H92" s="221"/>
      <c r="I92" s="221"/>
      <c r="J92" s="221"/>
      <c r="K92" s="221"/>
      <c r="L92" s="154"/>
      <c r="M92" s="174"/>
    </row>
    <row r="93" spans="1:18" s="150" customFormat="1" ht="12.6" customHeight="1" x14ac:dyDescent="0.2">
      <c r="A93" s="222"/>
      <c r="B93" s="223"/>
      <c r="C93" s="223"/>
      <c r="D93" s="223"/>
      <c r="E93" s="223"/>
      <c r="F93" s="223"/>
      <c r="G93" s="223"/>
      <c r="H93" s="223"/>
      <c r="I93" s="224"/>
      <c r="J93" s="221"/>
      <c r="K93" s="221"/>
      <c r="L93" s="154"/>
      <c r="M93" s="174"/>
    </row>
    <row r="94" spans="1:18" s="150" customFormat="1" ht="12.6" customHeight="1" x14ac:dyDescent="0.2">
      <c r="A94" s="225"/>
      <c r="B94" s="148" t="s">
        <v>108</v>
      </c>
      <c r="C94" s="221"/>
      <c r="D94" s="221"/>
      <c r="E94" s="148" t="s">
        <v>115</v>
      </c>
      <c r="F94" s="221"/>
      <c r="G94" s="221"/>
      <c r="H94" s="221"/>
      <c r="I94" s="226"/>
      <c r="J94" s="221"/>
      <c r="K94" s="221"/>
      <c r="M94" s="174"/>
    </row>
    <row r="95" spans="1:18" s="150" customFormat="1" ht="12.6" customHeight="1" x14ac:dyDescent="0.2">
      <c r="A95" s="225"/>
      <c r="B95" s="221" t="s">
        <v>132</v>
      </c>
      <c r="C95" s="227">
        <v>0.48499999999999999</v>
      </c>
      <c r="D95" s="221"/>
      <c r="E95" s="155" t="s">
        <v>61</v>
      </c>
      <c r="F95" s="221" t="s">
        <v>116</v>
      </c>
      <c r="G95" s="221"/>
      <c r="H95" s="221"/>
      <c r="I95" s="226"/>
      <c r="J95" s="221"/>
      <c r="K95" s="221"/>
      <c r="M95" s="174"/>
    </row>
    <row r="96" spans="1:18" s="150" customFormat="1" ht="12.6" customHeight="1" x14ac:dyDescent="0.2">
      <c r="A96" s="225"/>
      <c r="B96" s="221" t="s">
        <v>133</v>
      </c>
      <c r="C96" s="227">
        <v>0.51</v>
      </c>
      <c r="D96" s="221"/>
      <c r="E96" s="155" t="s">
        <v>117</v>
      </c>
      <c r="F96" s="221" t="s">
        <v>47</v>
      </c>
      <c r="G96" s="221"/>
      <c r="H96" s="221"/>
      <c r="I96" s="226"/>
      <c r="J96" s="221"/>
      <c r="K96" s="221"/>
      <c r="M96" s="174"/>
    </row>
    <row r="97" spans="1:17" s="150" customFormat="1" ht="12.6" customHeight="1" x14ac:dyDescent="0.2">
      <c r="A97" s="225"/>
      <c r="B97" s="221" t="s">
        <v>109</v>
      </c>
      <c r="C97" s="227">
        <v>0.45500000000000002</v>
      </c>
      <c r="D97" s="221"/>
      <c r="E97" s="155" t="s">
        <v>118</v>
      </c>
      <c r="F97" s="221" t="s">
        <v>119</v>
      </c>
      <c r="G97" s="221"/>
      <c r="H97" s="221"/>
      <c r="I97" s="226"/>
      <c r="J97" s="221"/>
      <c r="K97" s="221"/>
      <c r="L97" s="154"/>
      <c r="M97" s="174"/>
    </row>
    <row r="98" spans="1:17" s="150" customFormat="1" x14ac:dyDescent="0.2">
      <c r="A98" s="225"/>
      <c r="B98" s="221" t="s">
        <v>110</v>
      </c>
      <c r="C98" s="227">
        <v>0.5</v>
      </c>
      <c r="D98" s="221"/>
      <c r="E98" s="221"/>
      <c r="F98" s="221"/>
      <c r="G98" s="221"/>
      <c r="H98" s="221"/>
      <c r="I98" s="226"/>
      <c r="J98" s="221"/>
      <c r="K98" s="221"/>
      <c r="L98" s="154"/>
      <c r="M98" s="174"/>
    </row>
    <row r="99" spans="1:17" s="150" customFormat="1" x14ac:dyDescent="0.2">
      <c r="A99" s="228"/>
      <c r="B99" s="221" t="s">
        <v>111</v>
      </c>
      <c r="C99" s="227">
        <v>0.39</v>
      </c>
      <c r="D99" s="148"/>
      <c r="E99" s="148"/>
      <c r="F99" s="148"/>
      <c r="G99" s="148"/>
      <c r="H99" s="148"/>
      <c r="I99" s="226"/>
      <c r="J99" s="148"/>
      <c r="K99" s="221"/>
      <c r="L99" s="154"/>
      <c r="M99" s="174"/>
      <c r="N99" s="148"/>
      <c r="O99" s="148"/>
      <c r="P99" s="148"/>
      <c r="Q99" s="148"/>
    </row>
    <row r="100" spans="1:17" s="150" customFormat="1" ht="11.25" x14ac:dyDescent="0.2">
      <c r="A100" s="228"/>
      <c r="B100" s="221" t="s">
        <v>112</v>
      </c>
      <c r="C100" s="227">
        <v>0.32</v>
      </c>
      <c r="D100" s="221"/>
      <c r="E100" s="221"/>
      <c r="F100" s="221"/>
      <c r="G100" s="221"/>
      <c r="H100" s="221"/>
      <c r="I100" s="226"/>
      <c r="J100" s="221"/>
      <c r="K100" s="221"/>
      <c r="L100" s="154"/>
      <c r="M100" s="183"/>
    </row>
    <row r="101" spans="1:17" s="150" customFormat="1" ht="11.25" x14ac:dyDescent="0.2">
      <c r="A101" s="156"/>
      <c r="B101" s="221" t="s">
        <v>113</v>
      </c>
      <c r="C101" s="227">
        <v>0.26</v>
      </c>
      <c r="D101" s="221"/>
      <c r="E101" s="221"/>
      <c r="F101" s="221"/>
      <c r="G101" s="221"/>
      <c r="H101" s="221"/>
      <c r="I101" s="226"/>
      <c r="J101" s="221"/>
      <c r="K101" s="221"/>
      <c r="L101" s="154"/>
      <c r="M101" s="183"/>
    </row>
    <row r="102" spans="1:17" s="150" customFormat="1" ht="12" thickBot="1" x14ac:dyDescent="0.25">
      <c r="A102" s="229"/>
      <c r="B102" s="230"/>
      <c r="C102" s="231"/>
      <c r="D102" s="231"/>
      <c r="E102" s="231"/>
      <c r="F102" s="231"/>
      <c r="G102" s="231"/>
      <c r="H102" s="231"/>
      <c r="I102" s="232"/>
      <c r="J102" s="233"/>
      <c r="K102" s="233"/>
      <c r="L102" s="154"/>
      <c r="M102" s="183"/>
      <c r="N102" s="157"/>
      <c r="O102" s="157"/>
      <c r="P102" s="157"/>
      <c r="Q102" s="157"/>
    </row>
    <row r="103" spans="1:17" x14ac:dyDescent="0.2">
      <c r="M103" s="183"/>
    </row>
    <row r="104" spans="1:17" x14ac:dyDescent="0.2">
      <c r="M104" s="183"/>
    </row>
    <row r="105" spans="1:17" x14ac:dyDescent="0.2">
      <c r="M105" s="183"/>
    </row>
    <row r="106" spans="1:17" x14ac:dyDescent="0.2">
      <c r="M106" s="183"/>
    </row>
    <row r="107" spans="1:17" x14ac:dyDescent="0.2">
      <c r="M107" s="184"/>
    </row>
    <row r="108" spans="1:17" x14ac:dyDescent="0.2">
      <c r="M108" s="183"/>
    </row>
    <row r="109" spans="1:17" x14ac:dyDescent="0.2">
      <c r="M109" s="183"/>
    </row>
    <row r="110" spans="1:17" x14ac:dyDescent="0.2">
      <c r="M110" s="185"/>
    </row>
  </sheetData>
  <sheetProtection password="8B40" sheet="1" objects="1" scenarios="1" formatColumns="0"/>
  <mergeCells count="72">
    <mergeCell ref="A7:L7"/>
    <mergeCell ref="D3:L4"/>
    <mergeCell ref="E6:F6"/>
    <mergeCell ref="G6:H6"/>
    <mergeCell ref="I6:J6"/>
    <mergeCell ref="A83:K83"/>
    <mergeCell ref="D77:I77"/>
    <mergeCell ref="J77:K77"/>
    <mergeCell ref="A82:K82"/>
    <mergeCell ref="B79:C79"/>
    <mergeCell ref="B80:C80"/>
    <mergeCell ref="B81:C81"/>
    <mergeCell ref="B77:C77"/>
    <mergeCell ref="B78:C78"/>
    <mergeCell ref="D78:I78"/>
    <mergeCell ref="D80:I80"/>
    <mergeCell ref="D81:I81"/>
    <mergeCell ref="J78:K78"/>
    <mergeCell ref="J79:K79"/>
    <mergeCell ref="J80:K80"/>
    <mergeCell ref="J81:K81"/>
    <mergeCell ref="D79:I79"/>
    <mergeCell ref="A62:K62"/>
    <mergeCell ref="A63:L63"/>
    <mergeCell ref="A76:L76"/>
    <mergeCell ref="A75:K75"/>
    <mergeCell ref="A74:K74"/>
    <mergeCell ref="D69:K69"/>
    <mergeCell ref="B68:K68"/>
    <mergeCell ref="C71:K71"/>
    <mergeCell ref="C72:K72"/>
    <mergeCell ref="C73:K73"/>
    <mergeCell ref="C64:K64"/>
    <mergeCell ref="C65:K65"/>
    <mergeCell ref="C66:K66"/>
    <mergeCell ref="C67:K67"/>
    <mergeCell ref="C70:K70"/>
    <mergeCell ref="C58:K58"/>
    <mergeCell ref="C59:K59"/>
    <mergeCell ref="C60:K60"/>
    <mergeCell ref="C61:K61"/>
    <mergeCell ref="C54:K54"/>
    <mergeCell ref="A55:K55"/>
    <mergeCell ref="A56:L56"/>
    <mergeCell ref="C57:K57"/>
    <mergeCell ref="A51:K51"/>
    <mergeCell ref="A52:L52"/>
    <mergeCell ref="C53:K53"/>
    <mergeCell ref="B47:K47"/>
    <mergeCell ref="B48:K48"/>
    <mergeCell ref="B49:K49"/>
    <mergeCell ref="D8:D9"/>
    <mergeCell ref="E8:E9"/>
    <mergeCell ref="J8:J9"/>
    <mergeCell ref="K8:K9"/>
    <mergeCell ref="B50:K50"/>
    <mergeCell ref="J85:L85"/>
    <mergeCell ref="D2:F2"/>
    <mergeCell ref="M7:M9"/>
    <mergeCell ref="A43:I43"/>
    <mergeCell ref="F8:F9"/>
    <mergeCell ref="B18:C18"/>
    <mergeCell ref="D18:I18"/>
    <mergeCell ref="A19:I19"/>
    <mergeCell ref="A8:B9"/>
    <mergeCell ref="C8:C9"/>
    <mergeCell ref="A44:C44"/>
    <mergeCell ref="A45:L45"/>
    <mergeCell ref="B46:K46"/>
    <mergeCell ref="H20:I20"/>
    <mergeCell ref="L8:L9"/>
    <mergeCell ref="G8:I8"/>
  </mergeCells>
  <phoneticPr fontId="2" type="noConversion"/>
  <pageMargins left="0" right="0" top="0.25" bottom="0.25" header="0" footer="0"/>
  <pageSetup scale="1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114"/>
  <sheetViews>
    <sheetView zoomScaleNormal="100" workbookViewId="0">
      <selection activeCell="L2" sqref="L2"/>
    </sheetView>
  </sheetViews>
  <sheetFormatPr defaultRowHeight="12.75" x14ac:dyDescent="0.2"/>
  <cols>
    <col min="1" max="1" width="3.28515625" style="7" customWidth="1"/>
    <col min="2" max="2" width="28.140625" style="7" customWidth="1"/>
    <col min="3" max="3" width="6.7109375" style="7" customWidth="1"/>
    <col min="4" max="4" width="18.5703125" style="7" customWidth="1"/>
    <col min="5" max="5" width="10.85546875" style="7" customWidth="1"/>
    <col min="6" max="6" width="7.28515625" style="7" bestFit="1" customWidth="1"/>
    <col min="7" max="9" width="6.42578125" style="7" customWidth="1"/>
    <col min="10" max="10" width="10.7109375" style="7" customWidth="1"/>
    <col min="11" max="11" width="11.7109375" style="7" customWidth="1"/>
    <col min="12" max="12" width="11.5703125" style="7" customWidth="1"/>
    <col min="13" max="13" width="5.140625" style="173" customWidth="1"/>
    <col min="14" max="14" width="7.28515625" style="7" bestFit="1" customWidth="1"/>
    <col min="15" max="15" width="10.85546875" style="74" customWidth="1"/>
    <col min="16" max="16" width="9.140625" style="7"/>
    <col min="17" max="17" width="19.85546875" style="7" bestFit="1" customWidth="1"/>
    <col min="18" max="16384" width="9.140625" style="7"/>
  </cols>
  <sheetData>
    <row r="1" spans="1:28" x14ac:dyDescent="0.2">
      <c r="B1" s="203" t="s">
        <v>63</v>
      </c>
      <c r="C1" s="77"/>
      <c r="D1" s="204">
        <f>Year1!D1</f>
        <v>0</v>
      </c>
      <c r="E1" s="25"/>
      <c r="F1" s="25"/>
      <c r="G1" s="25"/>
      <c r="H1" s="25"/>
      <c r="I1" s="205"/>
      <c r="J1" s="205"/>
      <c r="K1" s="205"/>
      <c r="L1" s="206" t="str">
        <f>Year1!L1</f>
        <v>form version 10/22/2013</v>
      </c>
      <c r="O1" s="9"/>
    </row>
    <row r="2" spans="1:28" x14ac:dyDescent="0.2">
      <c r="B2" s="203" t="s">
        <v>65</v>
      </c>
      <c r="C2" s="77"/>
      <c r="D2" s="292">
        <f>Year1!D2</f>
        <v>0</v>
      </c>
      <c r="E2" s="292"/>
      <c r="F2" s="292"/>
      <c r="G2" s="197"/>
      <c r="H2" s="34"/>
      <c r="I2" s="34"/>
      <c r="J2" s="34"/>
      <c r="K2" s="34"/>
      <c r="L2" s="34"/>
      <c r="O2" s="9"/>
    </row>
    <row r="3" spans="1:28" x14ac:dyDescent="0.2">
      <c r="B3" s="203" t="s">
        <v>64</v>
      </c>
      <c r="C3" s="77"/>
      <c r="D3" s="293">
        <f>Year1!D3</f>
        <v>0</v>
      </c>
      <c r="E3" s="293"/>
      <c r="F3" s="293"/>
      <c r="G3" s="293"/>
      <c r="H3" s="293"/>
      <c r="I3" s="293"/>
      <c r="J3" s="293"/>
      <c r="K3" s="293"/>
      <c r="L3" s="293"/>
      <c r="O3" s="9"/>
    </row>
    <row r="4" spans="1:28" x14ac:dyDescent="0.2">
      <c r="B4" s="1"/>
      <c r="C4" s="77"/>
      <c r="D4" s="294"/>
      <c r="E4" s="294"/>
      <c r="F4" s="294"/>
      <c r="G4" s="294"/>
      <c r="H4" s="294"/>
      <c r="I4" s="294"/>
      <c r="J4" s="294"/>
      <c r="K4" s="294"/>
      <c r="L4" s="294"/>
      <c r="O4" s="9"/>
    </row>
    <row r="5" spans="1:28" x14ac:dyDescent="0.2">
      <c r="B5" s="1"/>
      <c r="D5" s="11" t="s">
        <v>88</v>
      </c>
      <c r="E5" s="38">
        <f>IF(ISBLANK(Year1!E6),0,(IF(Year1!E6&lt;'Grad Health'!A3,'Grad Health'!B4,IF(Year1!E6&lt;'Grad Health'!A4,'Grad Health'!B5,IF(Year1!E6&lt;'Grad Health'!A5,'Grad Health'!B6,IF(Year1!E6&lt;'Grad Health'!A6,'Grad Health'!B7,IF(Year1!E6&lt;'Grad Health'!A7,'Grad Health'!B8,IF(Year1!E6&lt;'Grad Health'!A8,'Grad Health'!B9,IF(Year1!E6&lt;'Grad Health'!A9,'Grad Health'!B10,IF(Year1!E6&lt;'Grad Health'!A10,'Grad Health'!B11,IF(Year1!E6&lt;'Grad Health'!A11,'Grad Health'!B12,IF(Year1!E6&lt;'Grad Health'!A12,'Grad Health'!B13,IF(Year1!E6&lt;'Grad Health'!A13,'Grad Health'!B14,IF(Year1!E6&lt;'Grad Health'!A14,'Grad Health'!B15))))))))))))))</f>
        <v>0</v>
      </c>
      <c r="L5" s="219" t="s">
        <v>52</v>
      </c>
    </row>
    <row r="6" spans="1:28" x14ac:dyDescent="0.2">
      <c r="A6" s="10" t="s">
        <v>58</v>
      </c>
      <c r="C6" s="12"/>
      <c r="D6" s="13" t="s">
        <v>44</v>
      </c>
      <c r="E6" s="311" t="str">
        <f>IF(ISBLANK(Year1!E6),"",DATE(YEAR(Year2!E6)+1,MONTH(Year2!E6),DAY(Year2!E6)))</f>
        <v/>
      </c>
      <c r="F6" s="312"/>
      <c r="G6" s="297" t="s">
        <v>45</v>
      </c>
      <c r="H6" s="297"/>
      <c r="I6" s="311" t="str">
        <f>IF(ISBLANK(Year1!E6),"",DATE(YEAR(E6)+0,MONTH(E6)+12,DAY(E6)-1))</f>
        <v/>
      </c>
      <c r="J6" s="312"/>
      <c r="N6" s="37"/>
      <c r="O6" s="14" t="s">
        <v>61</v>
      </c>
    </row>
    <row r="7" spans="1:28" x14ac:dyDescent="0.2">
      <c r="A7" s="298" t="s">
        <v>12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300"/>
      <c r="M7" s="245" t="s">
        <v>124</v>
      </c>
      <c r="N7" s="77"/>
      <c r="O7" s="201"/>
    </row>
    <row r="8" spans="1:28" ht="12.75" customHeight="1" x14ac:dyDescent="0.2">
      <c r="A8" s="266" t="s">
        <v>0</v>
      </c>
      <c r="B8" s="267"/>
      <c r="C8" s="283" t="s">
        <v>1</v>
      </c>
      <c r="D8" s="283" t="s">
        <v>2</v>
      </c>
      <c r="E8" s="285" t="s">
        <v>3</v>
      </c>
      <c r="F8" s="285" t="s">
        <v>83</v>
      </c>
      <c r="G8" s="251" t="s">
        <v>7</v>
      </c>
      <c r="H8" s="251"/>
      <c r="I8" s="252"/>
      <c r="J8" s="285" t="s">
        <v>8</v>
      </c>
      <c r="K8" s="285" t="s">
        <v>9</v>
      </c>
      <c r="L8" s="285" t="s">
        <v>10</v>
      </c>
      <c r="M8" s="245"/>
      <c r="N8" s="77"/>
      <c r="O8" s="200"/>
    </row>
    <row r="9" spans="1:28" ht="26.25" customHeight="1" x14ac:dyDescent="0.2">
      <c r="A9" s="268"/>
      <c r="B9" s="269"/>
      <c r="C9" s="284"/>
      <c r="D9" s="284"/>
      <c r="E9" s="286"/>
      <c r="F9" s="286"/>
      <c r="G9" s="16" t="s">
        <v>6</v>
      </c>
      <c r="H9" s="16" t="s">
        <v>4</v>
      </c>
      <c r="I9" s="16" t="s">
        <v>5</v>
      </c>
      <c r="J9" s="286"/>
      <c r="K9" s="286"/>
      <c r="L9" s="286"/>
      <c r="M9" s="246"/>
      <c r="N9" s="198" t="s">
        <v>87</v>
      </c>
      <c r="O9" s="200"/>
    </row>
    <row r="10" spans="1:28" x14ac:dyDescent="0.2">
      <c r="A10" s="17">
        <v>1</v>
      </c>
      <c r="B10" s="47" t="str">
        <f>IF(Year1!B10=0,"",Year1!B10)</f>
        <v/>
      </c>
      <c r="C10" s="47" t="str">
        <f>IF(Year1!C10=0,"",Year1!C10)</f>
        <v/>
      </c>
      <c r="D10" s="47" t="str">
        <f>IF(Year1!D10=0,"",Year1!D10)</f>
        <v/>
      </c>
      <c r="E10" s="30" t="str">
        <f>IF(Year1!M10="Y",IF(Year2!E10="","",ROUND(Year2!E10*(1+Year1!C$5),0)),IF(Year2!E10="","",ROUND(Year2!E10,0)))</f>
        <v/>
      </c>
      <c r="F10" s="47" t="str">
        <f>IF(Year1!F10=0,"",Year1!F10)</f>
        <v/>
      </c>
      <c r="G10" s="53"/>
      <c r="H10" s="53"/>
      <c r="I10" s="53"/>
      <c r="J10" s="19">
        <f>IF(SUM(G10:I10)=0,0,ROUND((E10/F10)*G10,0)+ROUND((E10/F10)*H10,0)+ROUND((E10/F10)*I10,0))</f>
        <v>0</v>
      </c>
      <c r="K10" s="19">
        <f>J10*N10</f>
        <v>0</v>
      </c>
      <c r="L10" s="19">
        <f>ROUND(J10+K10,0)</f>
        <v>0</v>
      </c>
      <c r="M10" s="173" t="str">
        <f>Year1!M10</f>
        <v>Y</v>
      </c>
      <c r="N10" s="65">
        <f>Year1!N10</f>
        <v>0.3</v>
      </c>
      <c r="O10" s="15"/>
    </row>
    <row r="11" spans="1:28" x14ac:dyDescent="0.2">
      <c r="A11" s="20">
        <v>2</v>
      </c>
      <c r="B11" s="47" t="str">
        <f>IF(Year1!B11=0,"",Year1!B11)</f>
        <v/>
      </c>
      <c r="C11" s="47" t="str">
        <f>IF(Year1!C11=0,"",Year1!C11)</f>
        <v/>
      </c>
      <c r="D11" s="47" t="str">
        <f>IF(Year1!D11=0,"",Year1!D11)</f>
        <v/>
      </c>
      <c r="E11" s="30" t="str">
        <f>IF(Year1!M11="Y",IF(Year2!E11="","",ROUND(Year2!E11*(1+Year1!C$5),0)),IF(Year2!E11="","",ROUND(Year2!E11,0)))</f>
        <v/>
      </c>
      <c r="F11" s="47" t="str">
        <f>IF(Year1!F11=0,"",Year1!F11)</f>
        <v/>
      </c>
      <c r="G11" s="53"/>
      <c r="H11" s="53"/>
      <c r="I11" s="53"/>
      <c r="J11" s="19">
        <f>IF(SUM(G11:I11)=0,0,ROUND((E11/F11)*G11,0)+ROUND((E11/F11)*H11,0)+ROUND((E11/F11)*I11,0))</f>
        <v>0</v>
      </c>
      <c r="K11" s="19">
        <f>J11*N11</f>
        <v>0</v>
      </c>
      <c r="L11" s="19">
        <f t="shared" ref="L11:L18" si="0">ROUND(J11+K11,0)</f>
        <v>0</v>
      </c>
      <c r="M11" s="173" t="str">
        <f>Year1!M11</f>
        <v>Y</v>
      </c>
      <c r="N11" s="65">
        <f>Year1!N11</f>
        <v>0.3</v>
      </c>
      <c r="O11" s="15"/>
    </row>
    <row r="12" spans="1:28" x14ac:dyDescent="0.2">
      <c r="A12" s="20">
        <v>3</v>
      </c>
      <c r="B12" s="47" t="str">
        <f>IF(Year1!B12=0,"",Year1!B12)</f>
        <v/>
      </c>
      <c r="C12" s="47" t="str">
        <f>IF(Year1!C12=0,"",Year1!C12)</f>
        <v/>
      </c>
      <c r="D12" s="47" t="str">
        <f>IF(Year1!D12=0,"",Year1!D12)</f>
        <v/>
      </c>
      <c r="E12" s="30" t="str">
        <f>IF(Year1!M12="Y",IF(Year2!E12="","",ROUND(Year2!E12*(1+Year1!C$5),0)),IF(Year2!E12="","",ROUND(Year2!E12,0)))</f>
        <v/>
      </c>
      <c r="F12" s="47" t="str">
        <f>IF(Year1!F12=0,"",Year1!F12)</f>
        <v/>
      </c>
      <c r="G12" s="53"/>
      <c r="H12" s="53"/>
      <c r="I12" s="53"/>
      <c r="J12" s="19">
        <f t="shared" ref="J12:J17" si="1">IF(SUM(G12:I12)=0,0,ROUND((E12/F12)*G12,0)+ROUND((E12/F12)*H12,0)+ROUND((E12/F12)*I12,0))</f>
        <v>0</v>
      </c>
      <c r="K12" s="19">
        <f t="shared" ref="K12:K17" si="2">J12*N12</f>
        <v>0</v>
      </c>
      <c r="L12" s="19">
        <f t="shared" si="0"/>
        <v>0</v>
      </c>
      <c r="M12" s="173" t="str">
        <f>Year1!M12</f>
        <v>Y</v>
      </c>
      <c r="N12" s="65">
        <f>Year1!N12</f>
        <v>0.3</v>
      </c>
      <c r="O12" s="15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</row>
    <row r="13" spans="1:28" x14ac:dyDescent="0.2">
      <c r="A13" s="20">
        <v>4</v>
      </c>
      <c r="B13" s="47" t="str">
        <f>IF(Year1!B13=0,"",Year1!B13)</f>
        <v/>
      </c>
      <c r="C13" s="47" t="str">
        <f>IF(Year1!C13=0,"",Year1!C13)</f>
        <v/>
      </c>
      <c r="D13" s="47" t="str">
        <f>IF(Year1!D13=0,"",Year1!D13)</f>
        <v/>
      </c>
      <c r="E13" s="30" t="str">
        <f>IF(Year1!M13="Y",IF(Year2!E13="","",ROUND(Year2!E13*(1+Year1!C$5),0)),IF(Year2!E13="","",ROUND(Year2!E13,0)))</f>
        <v/>
      </c>
      <c r="F13" s="47" t="str">
        <f>IF(Year1!F13=0,"",Year1!F13)</f>
        <v/>
      </c>
      <c r="G13" s="53"/>
      <c r="H13" s="53"/>
      <c r="I13" s="53"/>
      <c r="J13" s="19">
        <f t="shared" si="1"/>
        <v>0</v>
      </c>
      <c r="K13" s="19">
        <f t="shared" si="2"/>
        <v>0</v>
      </c>
      <c r="L13" s="19">
        <f t="shared" si="0"/>
        <v>0</v>
      </c>
      <c r="M13" s="173" t="str">
        <f>Year1!M13</f>
        <v>Y</v>
      </c>
      <c r="N13" s="65">
        <f>Year1!N13</f>
        <v>0.3</v>
      </c>
      <c r="O13" s="15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</row>
    <row r="14" spans="1:28" x14ac:dyDescent="0.2">
      <c r="A14" s="20">
        <v>5</v>
      </c>
      <c r="B14" s="47" t="str">
        <f>IF(Year1!B14=0,"",Year1!B14)</f>
        <v/>
      </c>
      <c r="C14" s="47" t="str">
        <f>IF(Year1!C14=0,"",Year1!C14)</f>
        <v/>
      </c>
      <c r="D14" s="47" t="str">
        <f>IF(Year1!D14=0,"",Year1!D14)</f>
        <v/>
      </c>
      <c r="E14" s="30" t="str">
        <f>IF(Year1!M14="Y",IF(Year2!E14="","",ROUND(Year2!E14*(1+Year1!C$5),0)),IF(Year2!E14="","",ROUND(Year2!E14,0)))</f>
        <v/>
      </c>
      <c r="F14" s="47" t="str">
        <f>IF(Year1!F14=0,"",Year1!F14)</f>
        <v/>
      </c>
      <c r="G14" s="53"/>
      <c r="H14" s="53"/>
      <c r="I14" s="53"/>
      <c r="J14" s="19">
        <f t="shared" si="1"/>
        <v>0</v>
      </c>
      <c r="K14" s="19">
        <f t="shared" si="2"/>
        <v>0</v>
      </c>
      <c r="L14" s="19">
        <f t="shared" si="0"/>
        <v>0</v>
      </c>
      <c r="M14" s="173" t="str">
        <f>Year1!M14</f>
        <v>Y</v>
      </c>
      <c r="N14" s="65">
        <f>Year1!N14</f>
        <v>0.3</v>
      </c>
      <c r="O14" s="15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</row>
    <row r="15" spans="1:28" x14ac:dyDescent="0.2">
      <c r="A15" s="20">
        <v>6</v>
      </c>
      <c r="B15" s="47" t="str">
        <f>IF(Year1!B15=0,"",Year1!B15)</f>
        <v/>
      </c>
      <c r="C15" s="47" t="str">
        <f>IF(Year1!C15=0,"",Year1!C15)</f>
        <v/>
      </c>
      <c r="D15" s="47" t="str">
        <f>IF(Year1!D15=0,"",Year1!D15)</f>
        <v/>
      </c>
      <c r="E15" s="30" t="str">
        <f>IF(Year1!M15="Y",IF(Year2!E15="","",ROUND(Year2!E15*(1+Year1!C$5),0)),IF(Year2!E15="","",ROUND(Year2!E15,0)))</f>
        <v/>
      </c>
      <c r="F15" s="47" t="str">
        <f>IF(Year1!F15=0,"",Year1!F15)</f>
        <v/>
      </c>
      <c r="G15" s="53"/>
      <c r="H15" s="53"/>
      <c r="I15" s="53"/>
      <c r="J15" s="19">
        <f t="shared" si="1"/>
        <v>0</v>
      </c>
      <c r="K15" s="19">
        <f t="shared" si="2"/>
        <v>0</v>
      </c>
      <c r="L15" s="19">
        <f t="shared" si="0"/>
        <v>0</v>
      </c>
      <c r="M15" s="173" t="str">
        <f>Year1!M15</f>
        <v>Y</v>
      </c>
      <c r="N15" s="65">
        <f>Year1!N15</f>
        <v>0.3</v>
      </c>
      <c r="O15" s="15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</row>
    <row r="16" spans="1:28" x14ac:dyDescent="0.2">
      <c r="A16" s="20">
        <v>7</v>
      </c>
      <c r="B16" s="47" t="str">
        <f>IF(Year1!B16=0,"",Year1!B16)</f>
        <v/>
      </c>
      <c r="C16" s="47" t="str">
        <f>IF(Year1!C16=0,"",Year1!C16)</f>
        <v/>
      </c>
      <c r="D16" s="47" t="str">
        <f>IF(Year1!D16=0,"",Year1!D16)</f>
        <v/>
      </c>
      <c r="E16" s="30" t="str">
        <f>IF(Year1!M16="Y",IF(Year2!E16="","",ROUND(Year2!E16*(1+Year1!C$5),0)),IF(Year2!E16="","",ROUND(Year2!E16,0)))</f>
        <v/>
      </c>
      <c r="F16" s="47" t="str">
        <f>IF(Year1!F16=0,"",Year1!F16)</f>
        <v/>
      </c>
      <c r="G16" s="53"/>
      <c r="H16" s="53"/>
      <c r="I16" s="53"/>
      <c r="J16" s="19">
        <f t="shared" si="1"/>
        <v>0</v>
      </c>
      <c r="K16" s="19">
        <f t="shared" si="2"/>
        <v>0</v>
      </c>
      <c r="L16" s="19">
        <f t="shared" si="0"/>
        <v>0</v>
      </c>
      <c r="M16" s="173" t="str">
        <f>Year1!M16</f>
        <v>Y</v>
      </c>
      <c r="N16" s="65">
        <f>Year1!N16</f>
        <v>0.3</v>
      </c>
      <c r="O16" s="15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</row>
    <row r="17" spans="1:28" x14ac:dyDescent="0.2">
      <c r="A17" s="20">
        <v>8</v>
      </c>
      <c r="B17" s="47" t="str">
        <f>IF(Year1!B17=0,"",Year1!B17)</f>
        <v/>
      </c>
      <c r="C17" s="47" t="str">
        <f>IF(Year1!C17=0,"",Year1!C17)</f>
        <v/>
      </c>
      <c r="D17" s="47" t="str">
        <f>IF(Year1!D17=0,"",Year1!D17)</f>
        <v/>
      </c>
      <c r="E17" s="30" t="str">
        <f>IF(Year1!M17="Y",IF(Year2!E17="","",ROUND(Year2!E17*(1+Year1!C$5),0)),IF(Year2!E17="","",ROUND(Year2!E17,0)))</f>
        <v/>
      </c>
      <c r="F17" s="47" t="str">
        <f>IF(Year1!F17=0,"",Year1!F17)</f>
        <v/>
      </c>
      <c r="G17" s="53"/>
      <c r="H17" s="53"/>
      <c r="I17" s="53"/>
      <c r="J17" s="19">
        <f t="shared" si="1"/>
        <v>0</v>
      </c>
      <c r="K17" s="19">
        <f t="shared" si="2"/>
        <v>0</v>
      </c>
      <c r="L17" s="19">
        <f t="shared" si="0"/>
        <v>0</v>
      </c>
      <c r="M17" s="173" t="str">
        <f>Year1!M17</f>
        <v>Y</v>
      </c>
      <c r="N17" s="65">
        <f>Year1!N17</f>
        <v>0.3</v>
      </c>
      <c r="O17" s="15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</row>
    <row r="18" spans="1:28" x14ac:dyDescent="0.2">
      <c r="A18" s="20">
        <v>9</v>
      </c>
      <c r="B18" s="303" t="str">
        <f>IF(Year1!B18=0,"",Year1!B18)</f>
        <v>Total Additional Sr. Key Personnel</v>
      </c>
      <c r="C18" s="303"/>
      <c r="D18" s="289" t="s">
        <v>101</v>
      </c>
      <c r="E18" s="289"/>
      <c r="F18" s="289"/>
      <c r="G18" s="289"/>
      <c r="H18" s="289"/>
      <c r="I18" s="290"/>
      <c r="J18" s="19">
        <f>'Add Sr. Personnel'!J64</f>
        <v>0</v>
      </c>
      <c r="K18" s="19">
        <f>'Add Sr. Personnel'!K64</f>
        <v>0</v>
      </c>
      <c r="L18" s="19">
        <f t="shared" si="0"/>
        <v>0</v>
      </c>
      <c r="N18" s="65"/>
      <c r="O18" s="15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</row>
    <row r="19" spans="1:28" x14ac:dyDescent="0.2">
      <c r="A19" s="279" t="s">
        <v>11</v>
      </c>
      <c r="B19" s="280"/>
      <c r="C19" s="280"/>
      <c r="D19" s="280"/>
      <c r="E19" s="280"/>
      <c r="F19" s="280"/>
      <c r="G19" s="280"/>
      <c r="H19" s="280"/>
      <c r="I19" s="287"/>
      <c r="J19" s="4">
        <f>SUM(J10:J18)</f>
        <v>0</v>
      </c>
      <c r="K19" s="4">
        <f>SUM(K10:K18)</f>
        <v>0</v>
      </c>
      <c r="L19" s="4">
        <f>SUM(L10:L18)</f>
        <v>0</v>
      </c>
      <c r="N19" s="65"/>
      <c r="O19" s="15">
        <f>L19</f>
        <v>0</v>
      </c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</row>
    <row r="20" spans="1:28" x14ac:dyDescent="0.2">
      <c r="A20" s="21" t="s">
        <v>85</v>
      </c>
      <c r="B20" s="22"/>
      <c r="C20" s="35" t="s">
        <v>86</v>
      </c>
      <c r="D20" s="144"/>
      <c r="E20" s="144" t="s">
        <v>102</v>
      </c>
      <c r="F20" s="144" t="s">
        <v>103</v>
      </c>
      <c r="G20" s="147" t="s">
        <v>104</v>
      </c>
      <c r="H20" s="281" t="s">
        <v>105</v>
      </c>
      <c r="I20" s="282"/>
      <c r="J20" s="145" t="s">
        <v>106</v>
      </c>
      <c r="K20" s="145" t="s">
        <v>9</v>
      </c>
      <c r="L20" s="146" t="s">
        <v>107</v>
      </c>
      <c r="N20" s="65"/>
      <c r="O20" s="15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</row>
    <row r="21" spans="1:28" x14ac:dyDescent="0.2">
      <c r="A21" s="20">
        <v>1</v>
      </c>
      <c r="B21" s="29" t="str">
        <f>IF(Year1!$B21="","",Year1!$B21)</f>
        <v>Postdocs</v>
      </c>
      <c r="C21" s="60" t="str">
        <f>IF(Year1!C21=0,"",Year1!C21)</f>
        <v/>
      </c>
      <c r="D21" s="47" t="str">
        <f>IF(Year1!D21=0,"",Year1!D21)</f>
        <v/>
      </c>
      <c r="E21" s="30" t="str">
        <f>IF(Year1!M21="Y",IF(Year2!E21="","",ROUND(Year2!E21*(1+Year1!C$5),0)),IF(Year2!E21="","",ROUND(Year2!E21,0)))</f>
        <v/>
      </c>
      <c r="F21" s="47" t="str">
        <f>IF(Year1!F21=0,"",Year1!F21)</f>
        <v/>
      </c>
      <c r="G21" s="53"/>
      <c r="H21" s="46"/>
      <c r="I21" s="46"/>
      <c r="J21" s="19">
        <f>IF(G21=0,0,ROUND(E21/F21*G21,0))</f>
        <v>0</v>
      </c>
      <c r="K21" s="19">
        <f>J21*N21</f>
        <v>0</v>
      </c>
      <c r="L21" s="19">
        <f>IF(I$6="",0,ROUND(J21+K21,0))</f>
        <v>0</v>
      </c>
      <c r="M21" s="173" t="str">
        <f>Year1!M21</f>
        <v>Y</v>
      </c>
      <c r="N21" s="65">
        <f>Year1!N21</f>
        <v>0.3</v>
      </c>
      <c r="O21" s="15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</row>
    <row r="22" spans="1:28" x14ac:dyDescent="0.2">
      <c r="A22" s="20"/>
      <c r="B22" s="29" t="str">
        <f>IF(Year1!$B22="","",Year1!$B22)</f>
        <v>Postdocs</v>
      </c>
      <c r="C22" s="60" t="str">
        <f>IF(Year1!C22=0,"",Year1!C22)</f>
        <v/>
      </c>
      <c r="D22" s="47" t="str">
        <f>IF(Year1!D22=0,"",Year1!D22)</f>
        <v/>
      </c>
      <c r="E22" s="30" t="str">
        <f>IF(Year1!M22="Y",IF(Year2!E22="","",ROUND(Year2!E22*(1+Year1!C$5),0)),IF(Year2!E22="","",ROUND(Year2!E22,0)))</f>
        <v/>
      </c>
      <c r="F22" s="47" t="str">
        <f>IF(Year1!F22=0,"",Year1!F22)</f>
        <v/>
      </c>
      <c r="G22" s="53"/>
      <c r="H22" s="46"/>
      <c r="I22" s="46"/>
      <c r="J22" s="19">
        <f>IF(G22=0,0,ROUND(E22/F22*G22,0))</f>
        <v>0</v>
      </c>
      <c r="K22" s="19">
        <f>J22*N22</f>
        <v>0</v>
      </c>
      <c r="L22" s="19">
        <f>IF(I$6="",0,ROUND(J22+K22,0))</f>
        <v>0</v>
      </c>
      <c r="M22" s="173" t="str">
        <f>Year1!M22</f>
        <v>Y</v>
      </c>
      <c r="N22" s="65">
        <f>Year1!N22</f>
        <v>0.3</v>
      </c>
      <c r="O22" s="15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</row>
    <row r="23" spans="1:28" x14ac:dyDescent="0.2">
      <c r="A23" s="20"/>
      <c r="B23" s="29" t="str">
        <f>IF(Year1!$B23="","",Year1!$B23)</f>
        <v>Postdocs</v>
      </c>
      <c r="C23" s="60" t="str">
        <f>IF(Year1!C23=0,"",Year1!C23)</f>
        <v/>
      </c>
      <c r="D23" s="47" t="str">
        <f>IF(Year1!D23=0,"",Year1!D23)</f>
        <v/>
      </c>
      <c r="E23" s="30" t="str">
        <f>IF(Year1!M23="Y",IF(Year2!E23="","",ROUND(Year2!E23*(1+Year1!C$5),0)),IF(Year2!E23="","",ROUND(Year2!E23,0)))</f>
        <v/>
      </c>
      <c r="F23" s="47" t="str">
        <f>IF(Year1!F23=0,"",Year1!F23)</f>
        <v/>
      </c>
      <c r="G23" s="53"/>
      <c r="H23" s="46"/>
      <c r="I23" s="46"/>
      <c r="J23" s="19">
        <f>IF(G23=0,0,ROUND(E23/F23*G23,0))</f>
        <v>0</v>
      </c>
      <c r="K23" s="19">
        <f>J23*N23</f>
        <v>0</v>
      </c>
      <c r="L23" s="19">
        <f>IF(I$6="",0,ROUND(J23+K23,0))</f>
        <v>0</v>
      </c>
      <c r="M23" s="173" t="str">
        <f>Year1!M23</f>
        <v>Y</v>
      </c>
      <c r="N23" s="65">
        <f>Year1!N23</f>
        <v>0.3</v>
      </c>
      <c r="O23" s="15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</row>
    <row r="24" spans="1:28" x14ac:dyDescent="0.2">
      <c r="A24" s="20"/>
      <c r="B24" s="29" t="str">
        <f>IF(Year1!$B24="","",Year1!$B24)</f>
        <v>Postdocs</v>
      </c>
      <c r="C24" s="60" t="str">
        <f>IF(Year1!C24=0,"",Year1!C24)</f>
        <v/>
      </c>
      <c r="D24" s="47" t="str">
        <f>IF(Year1!D24=0,"",Year1!D24)</f>
        <v/>
      </c>
      <c r="E24" s="30" t="str">
        <f>IF(Year1!M24="Y",IF(Year2!E24="","",ROUND(Year2!E24*(1+Year1!C$5),0)),IF(Year2!E24="","",ROUND(Year2!E24,0)))</f>
        <v/>
      </c>
      <c r="F24" s="47" t="str">
        <f>IF(Year1!F24=0,"",Year1!F24)</f>
        <v/>
      </c>
      <c r="G24" s="53"/>
      <c r="H24" s="46"/>
      <c r="I24" s="46"/>
      <c r="J24" s="19">
        <f>IF(G24=0,0,ROUND(E24/F24*G24,0))</f>
        <v>0</v>
      </c>
      <c r="K24" s="19">
        <f>J24*N24</f>
        <v>0</v>
      </c>
      <c r="L24" s="19">
        <f>IF(I$6="",0,ROUND(J24+K24,0))</f>
        <v>0</v>
      </c>
      <c r="M24" s="173" t="str">
        <f>Year1!M24</f>
        <v>Y</v>
      </c>
      <c r="N24" s="65">
        <f>Year1!N24</f>
        <v>0.3</v>
      </c>
      <c r="O24" s="15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</row>
    <row r="25" spans="1:28" x14ac:dyDescent="0.2">
      <c r="A25" s="161"/>
      <c r="B25" s="162" t="s">
        <v>121</v>
      </c>
      <c r="C25" s="163">
        <f>SUM(C21:C24)</f>
        <v>0</v>
      </c>
      <c r="D25" s="164"/>
      <c r="E25" s="165">
        <f>IF(G21="",0,(J25/G25)*F25)</f>
        <v>0</v>
      </c>
      <c r="F25" s="166">
        <f>IF(F21="",0,AVERAGE(F21:F24))</f>
        <v>0</v>
      </c>
      <c r="G25" s="167">
        <f>SUM(G21:G24)</f>
        <v>0</v>
      </c>
      <c r="H25" s="168"/>
      <c r="I25" s="168"/>
      <c r="J25" s="165">
        <f>SUM(J21:J24)</f>
        <v>0</v>
      </c>
      <c r="K25" s="165">
        <f>SUM(K21:K24)</f>
        <v>0</v>
      </c>
      <c r="L25" s="165">
        <f>SUM(L21:L24)</f>
        <v>0</v>
      </c>
      <c r="M25" s="174"/>
      <c r="N25" s="65"/>
      <c r="O25" s="15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</row>
    <row r="26" spans="1:28" x14ac:dyDescent="0.2">
      <c r="A26" s="20">
        <v>2</v>
      </c>
      <c r="B26" s="29" t="str">
        <f>IF(Year1!$B26="","",Year1!$B26)</f>
        <v>Other Professionals</v>
      </c>
      <c r="C26" s="60" t="str">
        <f>IF(Year1!C26=0,"",Year1!C26)</f>
        <v/>
      </c>
      <c r="D26" s="47" t="str">
        <f>IF(Year1!D26=0,"",Year1!D26)</f>
        <v/>
      </c>
      <c r="E26" s="30" t="str">
        <f>IF(Year1!M26="Y",IF(Year2!E26="","",ROUND(Year2!E26*(1+Year1!C$5),0)),IF(Year2!E26="","",ROUND(Year2!E26,0)))</f>
        <v/>
      </c>
      <c r="F26" s="47" t="str">
        <f>IF(Year1!F26=0,"",Year1!F26)</f>
        <v/>
      </c>
      <c r="G26" s="53"/>
      <c r="H26" s="46"/>
      <c r="I26" s="46"/>
      <c r="J26" s="19">
        <f>IF(G26=0,0,ROUND(E26/F26*G26,0))</f>
        <v>0</v>
      </c>
      <c r="K26" s="19">
        <f>J26*N26</f>
        <v>0</v>
      </c>
      <c r="L26" s="19">
        <f>IF(I$6="",0,ROUND(J26+K26,0))</f>
        <v>0</v>
      </c>
      <c r="M26" s="173" t="str">
        <f>Year1!M26</f>
        <v>Y</v>
      </c>
      <c r="N26" s="65">
        <f>Year1!N26</f>
        <v>0.46</v>
      </c>
      <c r="O26" s="15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</row>
    <row r="27" spans="1:28" x14ac:dyDescent="0.2">
      <c r="A27" s="20"/>
      <c r="B27" s="29" t="str">
        <f>IF(Year1!$B27="","",Year1!$B27)</f>
        <v>Other Professionals</v>
      </c>
      <c r="C27" s="60" t="str">
        <f>IF(Year1!C27=0,"",Year1!C27)</f>
        <v/>
      </c>
      <c r="D27" s="47" t="str">
        <f>IF(Year1!D27=0,"",Year1!D27)</f>
        <v/>
      </c>
      <c r="E27" s="30" t="str">
        <f>IF(Year1!M27="Y",IF(Year2!E27="","",ROUND(Year2!E27*(1+Year1!C$5),0)),IF(Year2!E27="","",ROUND(Year2!E27,0)))</f>
        <v/>
      </c>
      <c r="F27" s="47" t="str">
        <f>IF(Year1!F27=0,"",Year1!F27)</f>
        <v/>
      </c>
      <c r="G27" s="53"/>
      <c r="H27" s="46"/>
      <c r="I27" s="46"/>
      <c r="J27" s="19">
        <f>IF(G27=0,0,ROUND(E27/F27*G27,0))</f>
        <v>0</v>
      </c>
      <c r="K27" s="19">
        <f>J27*N27</f>
        <v>0</v>
      </c>
      <c r="L27" s="19">
        <f>IF(I$6="",0,ROUND(J27+K27,0))</f>
        <v>0</v>
      </c>
      <c r="M27" s="173" t="str">
        <f>Year1!M27</f>
        <v>Y</v>
      </c>
      <c r="N27" s="65">
        <f>Year1!N27</f>
        <v>0.46</v>
      </c>
      <c r="O27" s="15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</row>
    <row r="28" spans="1:28" x14ac:dyDescent="0.2">
      <c r="A28" s="20"/>
      <c r="B28" s="29" t="str">
        <f>IF(Year1!$B28="","",Year1!$B28)</f>
        <v>Other Professionals</v>
      </c>
      <c r="C28" s="60" t="str">
        <f>IF(Year1!C28=0,"",Year1!C28)</f>
        <v/>
      </c>
      <c r="D28" s="47" t="str">
        <f>IF(Year1!D28=0,"",Year1!D28)</f>
        <v/>
      </c>
      <c r="E28" s="30" t="str">
        <f>IF(Year1!M28="Y",IF(Year2!E28="","",ROUND(Year2!E28*(1+Year1!C$5),0)),IF(Year2!E28="","",ROUND(Year2!E28,0)))</f>
        <v/>
      </c>
      <c r="F28" s="47" t="str">
        <f>IF(Year1!F28=0,"",Year1!F28)</f>
        <v/>
      </c>
      <c r="G28" s="53"/>
      <c r="H28" s="46"/>
      <c r="I28" s="46"/>
      <c r="J28" s="19">
        <f>IF(G28=0,0,ROUND(E28/F28*G28,0))</f>
        <v>0</v>
      </c>
      <c r="K28" s="19">
        <f>J28*N28</f>
        <v>0</v>
      </c>
      <c r="L28" s="19">
        <f>IF(I$6="",0,ROUND(J28+K28,0))</f>
        <v>0</v>
      </c>
      <c r="M28" s="173" t="str">
        <f>Year1!M28</f>
        <v>Y</v>
      </c>
      <c r="N28" s="65">
        <f>Year1!N28</f>
        <v>0.46</v>
      </c>
      <c r="O28" s="15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</row>
    <row r="29" spans="1:28" x14ac:dyDescent="0.2">
      <c r="A29" s="20"/>
      <c r="B29" s="29" t="str">
        <f>IF(Year1!$B29="","",Year1!$B29)</f>
        <v>Other Professionals</v>
      </c>
      <c r="C29" s="60" t="str">
        <f>IF(Year1!C29=0,"",Year1!C29)</f>
        <v/>
      </c>
      <c r="D29" s="47" t="str">
        <f>IF(Year1!D29=0,"",Year1!D29)</f>
        <v/>
      </c>
      <c r="E29" s="30" t="str">
        <f>IF(Year1!M29="Y",IF(Year2!E29="","",ROUND(Year2!E29*(1+Year1!C$5),0)),IF(Year2!E29="","",ROUND(Year2!E29,0)))</f>
        <v/>
      </c>
      <c r="F29" s="47" t="str">
        <f>IF(Year1!F29=0,"",Year1!F29)</f>
        <v/>
      </c>
      <c r="G29" s="53"/>
      <c r="H29" s="46"/>
      <c r="I29" s="46"/>
      <c r="J29" s="19">
        <f>IF(G29=0,0,ROUND(E29/F29*G29,0))</f>
        <v>0</v>
      </c>
      <c r="K29" s="19">
        <f>J29*N29</f>
        <v>0</v>
      </c>
      <c r="L29" s="19">
        <f>IF(I$6="",0,ROUND(J29+K29,0))</f>
        <v>0</v>
      </c>
      <c r="M29" s="173" t="str">
        <f>Year1!M29</f>
        <v>Y</v>
      </c>
      <c r="N29" s="65">
        <f>Year1!N29</f>
        <v>0.46</v>
      </c>
      <c r="O29" s="15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</row>
    <row r="30" spans="1:28" x14ac:dyDescent="0.2">
      <c r="A30" s="161"/>
      <c r="B30" s="162" t="s">
        <v>122</v>
      </c>
      <c r="C30" s="163">
        <f>SUM(C26:C29)</f>
        <v>0</v>
      </c>
      <c r="D30" s="164"/>
      <c r="E30" s="165">
        <f>IF(G26="",0,(J30/G30)*F30)</f>
        <v>0</v>
      </c>
      <c r="F30" s="166">
        <f>IF(F26="",0,AVERAGE(F26:F29))</f>
        <v>0</v>
      </c>
      <c r="G30" s="167">
        <f>SUM(G26:G29)</f>
        <v>0</v>
      </c>
      <c r="H30" s="168"/>
      <c r="I30" s="168"/>
      <c r="J30" s="165">
        <f>SUM(J26:J29)</f>
        <v>0</v>
      </c>
      <c r="K30" s="165">
        <f>SUM(K26:K29)</f>
        <v>0</v>
      </c>
      <c r="L30" s="165">
        <f>SUM(L26:L29)</f>
        <v>0</v>
      </c>
      <c r="M30" s="174"/>
      <c r="N30" s="65"/>
      <c r="O30" s="170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</row>
    <row r="31" spans="1:28" x14ac:dyDescent="0.2">
      <c r="A31" s="20">
        <v>3</v>
      </c>
      <c r="B31" s="29" t="str">
        <f>IF(Year1!$B31="","",Year1!$B31)</f>
        <v>Graduate Assistants</v>
      </c>
      <c r="C31" s="60"/>
      <c r="D31" s="47" t="str">
        <f>IF(Year1!D31=0,"",Year1!D31)</f>
        <v/>
      </c>
      <c r="E31" s="30" t="str">
        <f>IF(Year1!M31="Y",IF(Year2!E31="","",ROUND(Year2!E31*(1+Year1!C$5),0)),IF(Year2!E31="","",ROUND(Year2!E31,0)))</f>
        <v/>
      </c>
      <c r="F31" s="36" t="str">
        <f>IF(Year1!F31=0,"",Year1!F31)</f>
        <v/>
      </c>
      <c r="G31" s="36"/>
      <c r="H31" s="46"/>
      <c r="I31" s="46"/>
      <c r="J31" s="19">
        <f>IF(C31="",0,ROUND(C31*E31,0))</f>
        <v>0</v>
      </c>
      <c r="K31" s="19">
        <f>C31*$E$5+J31*N31</f>
        <v>0</v>
      </c>
      <c r="L31" s="19">
        <f>IF(J31="","",ROUND(J31+K31,0))</f>
        <v>0</v>
      </c>
      <c r="M31" s="173" t="str">
        <f>Year1!M31</f>
        <v>Y</v>
      </c>
      <c r="N31" s="65">
        <f>Year1!N31</f>
        <v>0.41</v>
      </c>
      <c r="O31" s="15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</row>
    <row r="32" spans="1:28" x14ac:dyDescent="0.2">
      <c r="A32" s="20"/>
      <c r="B32" s="29" t="str">
        <f>IF(Year1!$B32="","",Year1!$B32)</f>
        <v>Graduate Assistants</v>
      </c>
      <c r="C32" s="60"/>
      <c r="D32" s="47" t="str">
        <f>IF(Year1!D32=0,"",Year1!D32)</f>
        <v/>
      </c>
      <c r="E32" s="30" t="str">
        <f>IF(Year1!M32="Y",IF(Year2!E32="","",ROUND(Year2!E32*(1+Year1!C$5),0)),IF(Year2!E32="","",ROUND(Year2!E32,0)))</f>
        <v/>
      </c>
      <c r="F32" s="36" t="str">
        <f>IF(Year1!F32=0,"",Year1!F32)</f>
        <v/>
      </c>
      <c r="G32" s="36"/>
      <c r="H32" s="46"/>
      <c r="I32" s="46"/>
      <c r="J32" s="19">
        <f>IF(C32="",0,ROUND(C32*E32,0))</f>
        <v>0</v>
      </c>
      <c r="K32" s="19">
        <f t="shared" ref="K32:K34" si="3">C32*$E$5+J32*N32</f>
        <v>0</v>
      </c>
      <c r="L32" s="19">
        <f>IF(J32="","",ROUND(J32+K32,0))</f>
        <v>0</v>
      </c>
      <c r="M32" s="173" t="str">
        <f>Year1!M32</f>
        <v>Y</v>
      </c>
      <c r="N32" s="65">
        <f>Year1!N32</f>
        <v>0.41</v>
      </c>
      <c r="O32" s="15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</row>
    <row r="33" spans="1:28" x14ac:dyDescent="0.2">
      <c r="A33" s="20"/>
      <c r="B33" s="29" t="str">
        <f>IF(Year1!$B33="","",Year1!$B33)</f>
        <v>Graduate Assistants</v>
      </c>
      <c r="C33" s="60"/>
      <c r="D33" s="47" t="str">
        <f>IF(Year1!D33=0,"",Year1!D33)</f>
        <v/>
      </c>
      <c r="E33" s="30" t="str">
        <f>IF(Year1!M33="Y",IF(Year2!E33="","",ROUND(Year2!E33*(1+Year1!C$5),0)),IF(Year2!E33="","",ROUND(Year2!E33,0)))</f>
        <v/>
      </c>
      <c r="F33" s="36" t="str">
        <f>IF(Year1!F33=0,"",Year1!F33)</f>
        <v/>
      </c>
      <c r="G33" s="36"/>
      <c r="H33" s="46"/>
      <c r="I33" s="46"/>
      <c r="J33" s="19">
        <f>IF(C33="",0,ROUND(C33*E33,0))</f>
        <v>0</v>
      </c>
      <c r="K33" s="19">
        <f t="shared" si="3"/>
        <v>0</v>
      </c>
      <c r="L33" s="19">
        <f>IF(J33="","",ROUND(J33+K33,0))</f>
        <v>0</v>
      </c>
      <c r="M33" s="173" t="str">
        <f>Year1!M33</f>
        <v>Y</v>
      </c>
      <c r="N33" s="65">
        <f>Year1!N33</f>
        <v>0.41</v>
      </c>
      <c r="O33" s="15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</row>
    <row r="34" spans="1:28" x14ac:dyDescent="0.2">
      <c r="A34" s="20"/>
      <c r="B34" s="29" t="str">
        <f>IF(Year1!$B34="","",Year1!$B34)</f>
        <v>Graduate Assistants</v>
      </c>
      <c r="C34" s="60"/>
      <c r="D34" s="47" t="str">
        <f>IF(Year1!D34=0,"",Year1!D34)</f>
        <v/>
      </c>
      <c r="E34" s="30" t="str">
        <f>IF(Year1!M34="Y",IF(Year2!E34="","",ROUND(Year2!E34*(1+Year1!C$5),0)),IF(Year2!E34="","",ROUND(Year2!E34,0)))</f>
        <v/>
      </c>
      <c r="F34" s="36" t="str">
        <f>IF(Year1!F34=0,"",Year1!F34)</f>
        <v/>
      </c>
      <c r="G34" s="36"/>
      <c r="H34" s="46"/>
      <c r="I34" s="46"/>
      <c r="J34" s="19">
        <f>IF(C34="",0,ROUND(C34*E34,0))</f>
        <v>0</v>
      </c>
      <c r="K34" s="19">
        <f t="shared" si="3"/>
        <v>0</v>
      </c>
      <c r="L34" s="19">
        <f>IF(J34="","",ROUND(J34+K34,0))</f>
        <v>0</v>
      </c>
      <c r="M34" s="173" t="str">
        <f>Year1!M34</f>
        <v>Y</v>
      </c>
      <c r="N34" s="65">
        <f>Year1!N34</f>
        <v>0.41</v>
      </c>
      <c r="O34" s="15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</row>
    <row r="35" spans="1:28" x14ac:dyDescent="0.2">
      <c r="A35" s="161"/>
      <c r="B35" s="162" t="s">
        <v>123</v>
      </c>
      <c r="C35" s="163">
        <f>SUM(C31:C34)</f>
        <v>0</v>
      </c>
      <c r="D35" s="164"/>
      <c r="E35" s="165">
        <f>IF(C31="",0,J35/C35)</f>
        <v>0</v>
      </c>
      <c r="F35" s="36">
        <f>IF(F31="",0,AVERAGE(F31:F34))</f>
        <v>0</v>
      </c>
      <c r="G35" s="171"/>
      <c r="H35" s="172"/>
      <c r="I35" s="172"/>
      <c r="J35" s="165">
        <f>SUM(J31:J34)</f>
        <v>0</v>
      </c>
      <c r="K35" s="165">
        <f>SUM(K31:K34)</f>
        <v>0</v>
      </c>
      <c r="L35" s="165">
        <f>SUM(J35:K35)</f>
        <v>0</v>
      </c>
      <c r="M35" s="174"/>
      <c r="N35" s="65"/>
      <c r="O35" s="170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</row>
    <row r="36" spans="1:28" x14ac:dyDescent="0.2">
      <c r="A36" s="20">
        <v>4</v>
      </c>
      <c r="B36" s="29" t="str">
        <f>IF(Year1!$B36="","",Year1!$B36)</f>
        <v>Undergrad Students</v>
      </c>
      <c r="C36" s="60" t="str">
        <f>IF(Year1!C36=0,"",Year1!C36)</f>
        <v/>
      </c>
      <c r="D36" s="47" t="str">
        <f>IF(Year1!D36=0,"",Year1!D36)</f>
        <v/>
      </c>
      <c r="E36" s="143">
        <v>0</v>
      </c>
      <c r="F36" s="36" t="str">
        <f>IF(Year1!F36=0,"",Year1!F36)</f>
        <v/>
      </c>
      <c r="G36" s="36" t="e">
        <f>F36*12</f>
        <v>#VALUE!</v>
      </c>
      <c r="H36" s="46"/>
      <c r="I36" s="46"/>
      <c r="J36" s="19">
        <f>IF(C36="",0,ROUND(C36*E36,))</f>
        <v>0</v>
      </c>
      <c r="K36" s="19">
        <f>IF(C36="",0,ROUND(J36*N36,0))</f>
        <v>0</v>
      </c>
      <c r="L36" s="19">
        <f>IF(J36="","",ROUND(J36+K36,0))</f>
        <v>0</v>
      </c>
      <c r="M36" s="173" t="str">
        <f>Year1!M36</f>
        <v>Y</v>
      </c>
      <c r="N36" s="65">
        <f>Year1!N36</f>
        <v>0</v>
      </c>
      <c r="O36" s="15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</row>
    <row r="37" spans="1:28" x14ac:dyDescent="0.2">
      <c r="A37" s="20">
        <v>5</v>
      </c>
      <c r="B37" s="29" t="str">
        <f>IF(Year1!$B37="","",Year1!$B37)</f>
        <v>Secretarial/Clerical</v>
      </c>
      <c r="C37" s="60"/>
      <c r="D37" s="47" t="str">
        <f>IF(Year1!D37=0,"",Year1!D37)</f>
        <v/>
      </c>
      <c r="E37" s="30" t="str">
        <f>IF(Year1!M37="Y",IF(Year2!E37="","",ROUND(Year2!E37*(1+Year1!C$5),0)),IF(Year2!E37="","",ROUND(Year2!E37,0)))</f>
        <v/>
      </c>
      <c r="F37" s="47" t="str">
        <f>IF(Year1!F37=0,"",Year1!F37)</f>
        <v/>
      </c>
      <c r="G37" s="53"/>
      <c r="H37" s="46"/>
      <c r="I37" s="46"/>
      <c r="J37" s="19">
        <f t="shared" ref="J37:J42" si="4">IF(G37=0,0,ROUND(E37/F37*G37,0))</f>
        <v>0</v>
      </c>
      <c r="K37" s="19">
        <f t="shared" ref="K37:K42" si="5">J37*N37</f>
        <v>0</v>
      </c>
      <c r="L37" s="19">
        <f>IF(I$6="",0,ROUND(J37+K37,0))</f>
        <v>0</v>
      </c>
      <c r="M37" s="173" t="str">
        <f>Year1!M37</f>
        <v>Y</v>
      </c>
      <c r="N37" s="65">
        <f>Year1!N37</f>
        <v>0.46</v>
      </c>
      <c r="O37" s="15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</row>
    <row r="38" spans="1:28" x14ac:dyDescent="0.2">
      <c r="A38" s="20">
        <v>6</v>
      </c>
      <c r="B38" s="29" t="str">
        <f>IF(Year1!$B38="","",Year1!$B38)</f>
        <v>Other</v>
      </c>
      <c r="C38" s="60" t="str">
        <f>IF(Year1!C38=0,"",Year1!C38)</f>
        <v/>
      </c>
      <c r="D38" s="47" t="str">
        <f>IF(Year1!D38=0,"",Year1!D38)</f>
        <v/>
      </c>
      <c r="E38" s="30" t="str">
        <f>IF(Year1!M38="Y",IF(Year2!E38="","",ROUND(Year2!E38*(1+Year1!C$5),0)),IF(Year2!E38="","",ROUND(Year2!E38,0)))</f>
        <v/>
      </c>
      <c r="F38" s="47" t="str">
        <f>IF(Year1!F38=0,"",Year1!F38)</f>
        <v/>
      </c>
      <c r="G38" s="53"/>
      <c r="H38" s="46"/>
      <c r="I38" s="46"/>
      <c r="J38" s="19">
        <f t="shared" si="4"/>
        <v>0</v>
      </c>
      <c r="K38" s="19">
        <f t="shared" si="5"/>
        <v>0</v>
      </c>
      <c r="L38" s="19">
        <f>IF(I$6="",0,ROUND(J38+K38,0))</f>
        <v>0</v>
      </c>
      <c r="M38" s="173" t="str">
        <f>Year1!M38</f>
        <v>Y</v>
      </c>
      <c r="N38" s="65">
        <f>Year1!N38</f>
        <v>0.09</v>
      </c>
      <c r="O38" s="15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</row>
    <row r="39" spans="1:28" x14ac:dyDescent="0.2">
      <c r="A39" s="20">
        <v>7</v>
      </c>
      <c r="B39" s="29" t="str">
        <f>IF(Year1!$B39="","",Year1!$B39)</f>
        <v/>
      </c>
      <c r="C39" s="60" t="str">
        <f>IF(Year1!C39=0,"",Year1!C39)</f>
        <v/>
      </c>
      <c r="D39" s="47" t="str">
        <f>IF(Year1!D39=0,"",Year1!D39)</f>
        <v/>
      </c>
      <c r="E39" s="30" t="str">
        <f>IF(Year1!M39="Y",IF(Year2!E39="","",ROUND(Year2!E39*(1+Year1!C$5),0)),IF(Year2!E39="","",ROUND(Year2!E39,0)))</f>
        <v/>
      </c>
      <c r="F39" s="47" t="str">
        <f>IF(Year1!F39=0,"",Year1!F39)</f>
        <v/>
      </c>
      <c r="G39" s="53"/>
      <c r="H39" s="36"/>
      <c r="I39" s="36"/>
      <c r="J39" s="19">
        <f>IF(G39=0,0,ROUND(E39/F39*G39,0))</f>
        <v>0</v>
      </c>
      <c r="K39" s="19">
        <f t="shared" si="5"/>
        <v>0</v>
      </c>
      <c r="L39" s="19">
        <f>ROUND(J39+K39,0)</f>
        <v>0</v>
      </c>
      <c r="M39" s="173" t="str">
        <f>Year1!M39</f>
        <v>Y</v>
      </c>
      <c r="N39" s="65">
        <f>Year1!N39</f>
        <v>0.09</v>
      </c>
      <c r="O39" s="15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</row>
    <row r="40" spans="1:28" x14ac:dyDescent="0.2">
      <c r="A40" s="20">
        <v>8</v>
      </c>
      <c r="B40" s="29" t="str">
        <f>IF(Year1!$B40="","",Year1!$B40)</f>
        <v/>
      </c>
      <c r="C40" s="60" t="str">
        <f>IF(Year1!C40=0,"",Year1!C40)</f>
        <v/>
      </c>
      <c r="D40" s="47" t="str">
        <f>IF(Year1!D40=0,"",Year1!D40)</f>
        <v/>
      </c>
      <c r="E40" s="30" t="str">
        <f>IF(Year1!M40="Y",IF(Year2!E40="","",ROUND(Year2!E40*(1+Year1!C$5),0)),IF(Year2!E40="","",ROUND(Year2!E40,0)))</f>
        <v/>
      </c>
      <c r="F40" s="47" t="str">
        <f>IF(Year1!F40=0,"",Year1!F40)</f>
        <v/>
      </c>
      <c r="G40" s="53"/>
      <c r="H40" s="36"/>
      <c r="I40" s="36"/>
      <c r="J40" s="19">
        <f t="shared" si="4"/>
        <v>0</v>
      </c>
      <c r="K40" s="19">
        <f t="shared" si="5"/>
        <v>0</v>
      </c>
      <c r="L40" s="19">
        <f>ROUND(J40+K40,0)</f>
        <v>0</v>
      </c>
      <c r="M40" s="173" t="str">
        <f>Year1!M40</f>
        <v>Y</v>
      </c>
      <c r="N40" s="65">
        <f>Year1!N40</f>
        <v>0.09</v>
      </c>
      <c r="O40" s="15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</row>
    <row r="41" spans="1:28" x14ac:dyDescent="0.2">
      <c r="A41" s="20">
        <v>9</v>
      </c>
      <c r="B41" s="29" t="str">
        <f>IF(Year1!$B41="","",Year1!$B41)</f>
        <v/>
      </c>
      <c r="C41" s="60" t="str">
        <f>IF(Year1!C41=0,"",Year1!C41)</f>
        <v/>
      </c>
      <c r="D41" s="47" t="str">
        <f>IF(Year1!D41=0,"",Year1!D41)</f>
        <v/>
      </c>
      <c r="E41" s="30" t="str">
        <f>IF(Year1!M41="Y",IF(Year2!E41="","",ROUND(Year2!E41*(1+Year1!C$5),0)),IF(Year2!E41="","",ROUND(Year2!E41,0)))</f>
        <v/>
      </c>
      <c r="F41" s="47" t="str">
        <f>IF(Year1!F41=0,"",Year1!F41)</f>
        <v/>
      </c>
      <c r="G41" s="53"/>
      <c r="H41" s="36"/>
      <c r="I41" s="36"/>
      <c r="J41" s="19">
        <f t="shared" si="4"/>
        <v>0</v>
      </c>
      <c r="K41" s="19">
        <f t="shared" si="5"/>
        <v>0</v>
      </c>
      <c r="L41" s="19">
        <f>ROUND(J41+K41,0)</f>
        <v>0</v>
      </c>
      <c r="M41" s="173" t="str">
        <f>Year1!M41</f>
        <v>Y</v>
      </c>
      <c r="N41" s="65">
        <f>Year1!N41</f>
        <v>0.09</v>
      </c>
      <c r="O41" s="15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</row>
    <row r="42" spans="1:28" x14ac:dyDescent="0.2">
      <c r="A42" s="20">
        <v>10</v>
      </c>
      <c r="B42" s="29" t="str">
        <f>IF(Year1!$B42="","",Year1!$B42)</f>
        <v/>
      </c>
      <c r="C42" s="60" t="str">
        <f>IF(Year1!C42=0,"",Year1!C42)</f>
        <v/>
      </c>
      <c r="D42" s="47" t="str">
        <f>IF(Year1!D42=0,"",Year1!D42)</f>
        <v/>
      </c>
      <c r="E42" s="30" t="str">
        <f>IF(Year1!M42="Y",IF(Year2!E42="","",ROUND(Year2!E42*(1+Year1!C$5),0)),IF(Year2!E42="","",ROUND(Year2!E42,0)))</f>
        <v/>
      </c>
      <c r="F42" s="47" t="str">
        <f>IF(Year1!F42=0,"",Year1!F42)</f>
        <v/>
      </c>
      <c r="G42" s="53"/>
      <c r="H42" s="36"/>
      <c r="I42" s="36"/>
      <c r="J42" s="19">
        <f t="shared" si="4"/>
        <v>0</v>
      </c>
      <c r="K42" s="19">
        <f t="shared" si="5"/>
        <v>0</v>
      </c>
      <c r="L42" s="19">
        <f>ROUND(J42+K42,0)</f>
        <v>0</v>
      </c>
      <c r="M42" s="173" t="str">
        <f>Year1!M42</f>
        <v>Y</v>
      </c>
      <c r="N42" s="65">
        <f>Year1!N42</f>
        <v>0.09</v>
      </c>
      <c r="O42" s="15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</row>
    <row r="43" spans="1:28" x14ac:dyDescent="0.2">
      <c r="A43" s="253" t="s">
        <v>13</v>
      </c>
      <c r="B43" s="254"/>
      <c r="C43" s="254"/>
      <c r="D43" s="254"/>
      <c r="E43" s="254"/>
      <c r="F43" s="254"/>
      <c r="G43" s="254"/>
      <c r="H43" s="254"/>
      <c r="I43" s="255"/>
      <c r="J43" s="4">
        <f>SUM(J25,J30,J35,J36:J42)</f>
        <v>0</v>
      </c>
      <c r="K43" s="4">
        <f>SUM(K25,K30,K35,K36:K42)</f>
        <v>0</v>
      </c>
      <c r="L43" s="4">
        <f>SUM(J43:K43)</f>
        <v>0</v>
      </c>
      <c r="O43" s="15">
        <f>IF(J35="","",ROUND(L43-J35*N31,0))</f>
        <v>0</v>
      </c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</row>
    <row r="44" spans="1:28" x14ac:dyDescent="0.2">
      <c r="A44" s="279" t="s">
        <v>91</v>
      </c>
      <c r="B44" s="280"/>
      <c r="C44" s="280"/>
      <c r="D44" s="39"/>
      <c r="E44" s="39"/>
      <c r="F44" s="39"/>
      <c r="G44" s="39"/>
      <c r="H44" s="39"/>
      <c r="I44" s="39"/>
      <c r="J44" s="48">
        <f t="shared" ref="J44:K44" si="6">J43+J19</f>
        <v>0</v>
      </c>
      <c r="K44" s="48">
        <f t="shared" si="6"/>
        <v>0</v>
      </c>
      <c r="L44" s="48">
        <f>L43+L19</f>
        <v>0</v>
      </c>
      <c r="N44" s="33"/>
      <c r="O44" s="15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</row>
    <row r="45" spans="1:28" x14ac:dyDescent="0.2">
      <c r="A45" s="247" t="s">
        <v>14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9"/>
      <c r="O45" s="15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</row>
    <row r="46" spans="1:28" x14ac:dyDescent="0.2">
      <c r="A46" s="20">
        <v>1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60"/>
      <c r="L46" s="56"/>
      <c r="O46" s="15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</row>
    <row r="47" spans="1:28" x14ac:dyDescent="0.2">
      <c r="A47" s="20">
        <v>2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60"/>
      <c r="L47" s="57"/>
      <c r="M47" s="174"/>
      <c r="O47" s="15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</row>
    <row r="48" spans="1:28" x14ac:dyDescent="0.2">
      <c r="A48" s="20">
        <v>3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60"/>
      <c r="L48" s="57"/>
      <c r="O48" s="15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</row>
    <row r="49" spans="1:28" x14ac:dyDescent="0.2">
      <c r="A49" s="20">
        <v>4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60"/>
      <c r="L49" s="57"/>
      <c r="O49" s="15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</row>
    <row r="50" spans="1:28" x14ac:dyDescent="0.2">
      <c r="A50" s="20">
        <v>5</v>
      </c>
      <c r="B50" s="239"/>
      <c r="C50" s="239"/>
      <c r="D50" s="239"/>
      <c r="E50" s="239"/>
      <c r="F50" s="239"/>
      <c r="G50" s="239"/>
      <c r="H50" s="239"/>
      <c r="I50" s="239"/>
      <c r="J50" s="239"/>
      <c r="K50" s="260"/>
      <c r="L50" s="57"/>
      <c r="O50" s="15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</row>
    <row r="51" spans="1:28" x14ac:dyDescent="0.2">
      <c r="A51" s="253" t="s">
        <v>15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5"/>
      <c r="L51" s="23">
        <f>SUM(L46:L50)</f>
        <v>0</v>
      </c>
      <c r="O51" s="15">
        <v>0</v>
      </c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</row>
    <row r="52" spans="1:28" x14ac:dyDescent="0.2">
      <c r="A52" s="247" t="s">
        <v>16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9"/>
      <c r="O52" s="15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</row>
    <row r="53" spans="1:28" x14ac:dyDescent="0.2">
      <c r="A53" s="20">
        <v>1</v>
      </c>
      <c r="B53" s="24" t="s">
        <v>18</v>
      </c>
      <c r="C53" s="276"/>
      <c r="D53" s="276"/>
      <c r="E53" s="276"/>
      <c r="F53" s="276"/>
      <c r="G53" s="276"/>
      <c r="H53" s="276"/>
      <c r="I53" s="276"/>
      <c r="J53" s="276"/>
      <c r="K53" s="277"/>
      <c r="L53" s="51">
        <v>0</v>
      </c>
      <c r="O53" s="15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</row>
    <row r="54" spans="1:28" x14ac:dyDescent="0.2">
      <c r="A54" s="20">
        <v>2</v>
      </c>
      <c r="B54" s="24" t="s">
        <v>19</v>
      </c>
      <c r="C54" s="272"/>
      <c r="D54" s="239"/>
      <c r="E54" s="239"/>
      <c r="F54" s="239"/>
      <c r="G54" s="239"/>
      <c r="H54" s="239"/>
      <c r="I54" s="239"/>
      <c r="J54" s="239"/>
      <c r="K54" s="260"/>
      <c r="L54" s="51">
        <v>0</v>
      </c>
      <c r="O54" s="15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</row>
    <row r="55" spans="1:28" x14ac:dyDescent="0.2">
      <c r="A55" s="253" t="s">
        <v>17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5"/>
      <c r="L55" s="23">
        <f>SUM(L53:L54)</f>
        <v>0</v>
      </c>
      <c r="O55" s="15">
        <f>L55</f>
        <v>0</v>
      </c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</row>
    <row r="56" spans="1:28" x14ac:dyDescent="0.2">
      <c r="A56" s="247" t="s">
        <v>20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9"/>
      <c r="O56" s="15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</row>
    <row r="57" spans="1:28" x14ac:dyDescent="0.2">
      <c r="A57" s="20">
        <v>1</v>
      </c>
      <c r="B57" s="24" t="s">
        <v>21</v>
      </c>
      <c r="C57" s="272"/>
      <c r="D57" s="239"/>
      <c r="E57" s="239"/>
      <c r="F57" s="239"/>
      <c r="G57" s="239"/>
      <c r="H57" s="239"/>
      <c r="I57" s="239"/>
      <c r="J57" s="239"/>
      <c r="K57" s="260"/>
      <c r="L57" s="51"/>
      <c r="O57" s="15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</row>
    <row r="58" spans="1:28" x14ac:dyDescent="0.2">
      <c r="A58" s="20">
        <v>2</v>
      </c>
      <c r="B58" s="24" t="s">
        <v>22</v>
      </c>
      <c r="C58" s="272"/>
      <c r="D58" s="239"/>
      <c r="E58" s="239"/>
      <c r="F58" s="239"/>
      <c r="G58" s="239"/>
      <c r="H58" s="239"/>
      <c r="I58" s="239"/>
      <c r="J58" s="239"/>
      <c r="K58" s="260"/>
      <c r="L58" s="51"/>
      <c r="O58" s="15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</row>
    <row r="59" spans="1:28" x14ac:dyDescent="0.2">
      <c r="A59" s="20">
        <v>3</v>
      </c>
      <c r="B59" s="24" t="s">
        <v>23</v>
      </c>
      <c r="C59" s="272"/>
      <c r="D59" s="239"/>
      <c r="E59" s="239"/>
      <c r="F59" s="239"/>
      <c r="G59" s="239"/>
      <c r="H59" s="239"/>
      <c r="I59" s="239"/>
      <c r="J59" s="239"/>
      <c r="K59" s="260"/>
      <c r="L59" s="51"/>
      <c r="O59" s="15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</row>
    <row r="60" spans="1:28" x14ac:dyDescent="0.2">
      <c r="A60" s="20">
        <v>4</v>
      </c>
      <c r="B60" s="24" t="s">
        <v>24</v>
      </c>
      <c r="C60" s="272"/>
      <c r="D60" s="239"/>
      <c r="E60" s="239"/>
      <c r="F60" s="239"/>
      <c r="G60" s="239"/>
      <c r="H60" s="239"/>
      <c r="I60" s="239"/>
      <c r="J60" s="239"/>
      <c r="K60" s="260"/>
      <c r="L60" s="51"/>
      <c r="O60" s="15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</row>
    <row r="61" spans="1:28" x14ac:dyDescent="0.2">
      <c r="A61" s="20">
        <v>5</v>
      </c>
      <c r="B61" s="24" t="s">
        <v>25</v>
      </c>
      <c r="C61" s="272"/>
      <c r="D61" s="239"/>
      <c r="E61" s="239"/>
      <c r="F61" s="239"/>
      <c r="G61" s="239"/>
      <c r="H61" s="239"/>
      <c r="I61" s="239"/>
      <c r="J61" s="239"/>
      <c r="K61" s="260"/>
      <c r="L61" s="51"/>
      <c r="O61" s="15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</row>
    <row r="62" spans="1:28" x14ac:dyDescent="0.2">
      <c r="A62" s="253" t="s">
        <v>26</v>
      </c>
      <c r="B62" s="254"/>
      <c r="C62" s="254"/>
      <c r="D62" s="254"/>
      <c r="E62" s="254"/>
      <c r="F62" s="254"/>
      <c r="G62" s="254"/>
      <c r="H62" s="254"/>
      <c r="I62" s="254"/>
      <c r="J62" s="254"/>
      <c r="K62" s="255"/>
      <c r="L62" s="23">
        <f>SUM(L57:L61)</f>
        <v>0</v>
      </c>
      <c r="O62" s="58">
        <f>L62</f>
        <v>0</v>
      </c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</row>
    <row r="63" spans="1:28" x14ac:dyDescent="0.2">
      <c r="A63" s="247" t="s">
        <v>27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9"/>
      <c r="O63" s="15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</row>
    <row r="64" spans="1:28" x14ac:dyDescent="0.2">
      <c r="A64" s="20">
        <v>1</v>
      </c>
      <c r="B64" s="236" t="s">
        <v>28</v>
      </c>
      <c r="C64" s="236"/>
      <c r="D64" s="239"/>
      <c r="E64" s="239"/>
      <c r="F64" s="239"/>
      <c r="G64" s="239"/>
      <c r="H64" s="239"/>
      <c r="I64" s="239"/>
      <c r="J64" s="239"/>
      <c r="K64" s="260"/>
      <c r="L64" s="51">
        <v>0</v>
      </c>
      <c r="O64" s="15">
        <f>L64</f>
        <v>0</v>
      </c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</row>
    <row r="65" spans="1:28" x14ac:dyDescent="0.2">
      <c r="A65" s="20">
        <v>2</v>
      </c>
      <c r="B65" s="236" t="s">
        <v>29</v>
      </c>
      <c r="C65" s="236"/>
      <c r="D65" s="239"/>
      <c r="E65" s="239"/>
      <c r="F65" s="239"/>
      <c r="G65" s="239"/>
      <c r="H65" s="239"/>
      <c r="I65" s="239"/>
      <c r="J65" s="239"/>
      <c r="K65" s="260"/>
      <c r="L65" s="51">
        <v>0</v>
      </c>
      <c r="O65" s="15">
        <f t="shared" ref="O65:O73" si="7">L65</f>
        <v>0</v>
      </c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</row>
    <row r="66" spans="1:28" x14ac:dyDescent="0.2">
      <c r="A66" s="20">
        <v>3</v>
      </c>
      <c r="B66" s="236" t="s">
        <v>30</v>
      </c>
      <c r="C66" s="236"/>
      <c r="D66" s="239"/>
      <c r="E66" s="239"/>
      <c r="F66" s="239"/>
      <c r="G66" s="239"/>
      <c r="H66" s="239"/>
      <c r="I66" s="239"/>
      <c r="J66" s="239"/>
      <c r="K66" s="260"/>
      <c r="L66" s="51">
        <v>0</v>
      </c>
      <c r="O66" s="15">
        <f t="shared" si="7"/>
        <v>0</v>
      </c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</row>
    <row r="67" spans="1:28" x14ac:dyDescent="0.2">
      <c r="A67" s="20">
        <v>4</v>
      </c>
      <c r="B67" s="236" t="s">
        <v>31</v>
      </c>
      <c r="C67" s="236"/>
      <c r="D67" s="239"/>
      <c r="E67" s="239"/>
      <c r="F67" s="239"/>
      <c r="G67" s="239"/>
      <c r="H67" s="239"/>
      <c r="I67" s="239"/>
      <c r="J67" s="239"/>
      <c r="K67" s="260"/>
      <c r="L67" s="51">
        <v>0</v>
      </c>
      <c r="O67" s="15">
        <f t="shared" si="7"/>
        <v>0</v>
      </c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</row>
    <row r="68" spans="1:28" x14ac:dyDescent="0.2">
      <c r="A68" s="20">
        <v>5</v>
      </c>
      <c r="B68" s="256" t="s">
        <v>96</v>
      </c>
      <c r="C68" s="256"/>
      <c r="D68" s="256"/>
      <c r="E68" s="256"/>
      <c r="F68" s="256"/>
      <c r="G68" s="256"/>
      <c r="H68" s="256"/>
      <c r="I68" s="256"/>
      <c r="J68" s="256"/>
      <c r="K68" s="257"/>
      <c r="L68" s="19">
        <f>Consortium!G68</f>
        <v>0</v>
      </c>
      <c r="O68" s="15">
        <f>SUM(Consortium!N6:N64)</f>
        <v>0</v>
      </c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</row>
    <row r="69" spans="1:28" x14ac:dyDescent="0.2">
      <c r="A69" s="20">
        <v>6</v>
      </c>
      <c r="B69" s="237" t="s">
        <v>33</v>
      </c>
      <c r="C69" s="236"/>
      <c r="D69" s="239"/>
      <c r="E69" s="239"/>
      <c r="F69" s="239"/>
      <c r="G69" s="239"/>
      <c r="H69" s="239"/>
      <c r="I69" s="239"/>
      <c r="J69" s="239"/>
      <c r="K69" s="260"/>
      <c r="L69" s="51">
        <v>0</v>
      </c>
      <c r="O69" s="15">
        <f t="shared" si="7"/>
        <v>0</v>
      </c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</row>
    <row r="70" spans="1:28" x14ac:dyDescent="0.2">
      <c r="A70" s="20">
        <v>7</v>
      </c>
      <c r="B70" s="236" t="s">
        <v>34</v>
      </c>
      <c r="C70" s="236"/>
      <c r="D70" s="239"/>
      <c r="E70" s="239"/>
      <c r="F70" s="239"/>
      <c r="G70" s="239"/>
      <c r="H70" s="239"/>
      <c r="I70" s="239"/>
      <c r="J70" s="239"/>
      <c r="K70" s="260"/>
      <c r="L70" s="51">
        <v>0</v>
      </c>
      <c r="O70" s="15">
        <v>0</v>
      </c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</row>
    <row r="71" spans="1:28" x14ac:dyDescent="0.2">
      <c r="A71" s="61">
        <v>8</v>
      </c>
      <c r="B71" s="235" t="str">
        <f>IF(Year1!B71="","",Year1!B71)</f>
        <v>Other</v>
      </c>
      <c r="C71" s="239"/>
      <c r="D71" s="240"/>
      <c r="E71" s="240"/>
      <c r="F71" s="240"/>
      <c r="G71" s="240"/>
      <c r="H71" s="240"/>
      <c r="I71" s="240"/>
      <c r="J71" s="240"/>
      <c r="K71" s="241"/>
      <c r="L71" s="51">
        <v>0</v>
      </c>
      <c r="O71" s="15">
        <f t="shared" si="7"/>
        <v>0</v>
      </c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</row>
    <row r="72" spans="1:28" x14ac:dyDescent="0.2">
      <c r="A72" s="61">
        <v>9</v>
      </c>
      <c r="B72" s="235" t="str">
        <f>IF(Year1!B72="","",Year1!B72)</f>
        <v/>
      </c>
      <c r="C72" s="239"/>
      <c r="D72" s="240"/>
      <c r="E72" s="240"/>
      <c r="F72" s="240"/>
      <c r="G72" s="240"/>
      <c r="H72" s="240"/>
      <c r="I72" s="240"/>
      <c r="J72" s="240"/>
      <c r="K72" s="241"/>
      <c r="L72" s="51">
        <v>0</v>
      </c>
      <c r="O72" s="15">
        <f t="shared" si="7"/>
        <v>0</v>
      </c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</row>
    <row r="73" spans="1:28" x14ac:dyDescent="0.2">
      <c r="A73" s="61">
        <v>10</v>
      </c>
      <c r="B73" s="235" t="str">
        <f>IF(Year1!B73="","",Year1!B73)</f>
        <v/>
      </c>
      <c r="C73" s="239"/>
      <c r="D73" s="240"/>
      <c r="E73" s="240"/>
      <c r="F73" s="240"/>
      <c r="G73" s="240"/>
      <c r="H73" s="240"/>
      <c r="I73" s="240"/>
      <c r="J73" s="240"/>
      <c r="K73" s="241"/>
      <c r="L73" s="51">
        <v>0</v>
      </c>
      <c r="O73" s="15">
        <f t="shared" si="7"/>
        <v>0</v>
      </c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</row>
    <row r="74" spans="1:28" x14ac:dyDescent="0.2">
      <c r="A74" s="313" t="s">
        <v>35</v>
      </c>
      <c r="B74" s="314"/>
      <c r="C74" s="314"/>
      <c r="D74" s="314"/>
      <c r="E74" s="314"/>
      <c r="F74" s="314"/>
      <c r="G74" s="314"/>
      <c r="H74" s="314"/>
      <c r="I74" s="314"/>
      <c r="J74" s="314"/>
      <c r="K74" s="315"/>
      <c r="L74" s="62">
        <f>SUM(L64:L73)</f>
        <v>0</v>
      </c>
      <c r="O74" s="15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</row>
    <row r="75" spans="1:28" x14ac:dyDescent="0.2">
      <c r="A75" s="247" t="s">
        <v>36</v>
      </c>
      <c r="B75" s="248"/>
      <c r="C75" s="248"/>
      <c r="D75" s="248"/>
      <c r="E75" s="248"/>
      <c r="F75" s="248"/>
      <c r="G75" s="248"/>
      <c r="H75" s="248"/>
      <c r="I75" s="248"/>
      <c r="J75" s="248"/>
      <c r="K75" s="249"/>
      <c r="L75" s="3">
        <f>L19+L43+L51+L55+L62+L74</f>
        <v>0</v>
      </c>
      <c r="O75" s="73">
        <f>SUM(O7:O74)</f>
        <v>0</v>
      </c>
    </row>
    <row r="76" spans="1:28" x14ac:dyDescent="0.2">
      <c r="A76" s="247" t="s">
        <v>37</v>
      </c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9"/>
    </row>
    <row r="77" spans="1:28" x14ac:dyDescent="0.2">
      <c r="A77" s="20"/>
      <c r="B77" s="251" t="s">
        <v>38</v>
      </c>
      <c r="C77" s="252"/>
      <c r="D77" s="250" t="s">
        <v>39</v>
      </c>
      <c r="E77" s="251"/>
      <c r="F77" s="251"/>
      <c r="G77" s="251"/>
      <c r="H77" s="251"/>
      <c r="I77" s="252"/>
      <c r="J77" s="250" t="s">
        <v>40</v>
      </c>
      <c r="K77" s="252"/>
      <c r="L77" s="16" t="s">
        <v>41</v>
      </c>
      <c r="Q77" s="148"/>
      <c r="R77" s="149"/>
    </row>
    <row r="78" spans="1:28" x14ac:dyDescent="0.2">
      <c r="A78" s="20">
        <v>1</v>
      </c>
      <c r="B78" s="305" t="str">
        <f>Year1!B78</f>
        <v>MTDC</v>
      </c>
      <c r="C78" s="306"/>
      <c r="D78" s="307">
        <f>IF(B78=MTDC,O75,IF(B78=TDC,L75,IF(B78=TFFA,L75,"")))</f>
        <v>0</v>
      </c>
      <c r="E78" s="308"/>
      <c r="F78" s="308"/>
      <c r="G78" s="308"/>
      <c r="H78" s="308"/>
      <c r="I78" s="308"/>
      <c r="J78" s="309">
        <f>Year1!J78</f>
        <v>0.51</v>
      </c>
      <c r="K78" s="310"/>
      <c r="L78" s="19">
        <f>IF(B78=MTDC,D78*J78,IF(B78=TDC,D78*J78,IF(B78=TFFA,D78*(J78/(1-J78)),"")))</f>
        <v>0</v>
      </c>
      <c r="Q78" s="150"/>
      <c r="R78" s="151"/>
    </row>
    <row r="79" spans="1:28" x14ac:dyDescent="0.2">
      <c r="A79" s="20">
        <v>2</v>
      </c>
      <c r="B79" s="261"/>
      <c r="C79" s="262"/>
      <c r="D79" s="250"/>
      <c r="E79" s="251"/>
      <c r="F79" s="251"/>
      <c r="G79" s="251"/>
      <c r="H79" s="251"/>
      <c r="I79" s="252"/>
      <c r="J79" s="258"/>
      <c r="K79" s="259"/>
      <c r="L79" s="19">
        <f>ROUND(D79*J79,0)</f>
        <v>0</v>
      </c>
      <c r="Q79" s="150"/>
      <c r="R79" s="151"/>
    </row>
    <row r="80" spans="1:28" x14ac:dyDescent="0.2">
      <c r="A80" s="20">
        <v>3</v>
      </c>
      <c r="B80" s="261"/>
      <c r="C80" s="262"/>
      <c r="D80" s="250"/>
      <c r="E80" s="251"/>
      <c r="F80" s="251"/>
      <c r="G80" s="251"/>
      <c r="H80" s="251"/>
      <c r="I80" s="252"/>
      <c r="J80" s="258"/>
      <c r="K80" s="259"/>
      <c r="L80" s="19">
        <f>ROUND(D80*J80,0)</f>
        <v>0</v>
      </c>
      <c r="Q80" s="150"/>
      <c r="R80" s="151"/>
    </row>
    <row r="81" spans="1:18" x14ac:dyDescent="0.2">
      <c r="A81" s="20">
        <v>4</v>
      </c>
      <c r="B81" s="261"/>
      <c r="C81" s="262"/>
      <c r="D81" s="250"/>
      <c r="E81" s="251"/>
      <c r="F81" s="251"/>
      <c r="G81" s="251"/>
      <c r="H81" s="251"/>
      <c r="I81" s="252"/>
      <c r="J81" s="258"/>
      <c r="K81" s="259"/>
      <c r="L81" s="19">
        <f>ROUND(D81*J81,0)</f>
        <v>0</v>
      </c>
      <c r="Q81" s="150"/>
      <c r="R81" s="151"/>
    </row>
    <row r="82" spans="1:18" x14ac:dyDescent="0.2">
      <c r="A82" s="253" t="s">
        <v>42</v>
      </c>
      <c r="B82" s="254"/>
      <c r="C82" s="254"/>
      <c r="D82" s="254"/>
      <c r="E82" s="254"/>
      <c r="F82" s="254"/>
      <c r="G82" s="254"/>
      <c r="H82" s="254"/>
      <c r="I82" s="254"/>
      <c r="J82" s="254"/>
      <c r="K82" s="255"/>
      <c r="L82" s="26">
        <f>SUM(L78:L81)</f>
        <v>0</v>
      </c>
      <c r="Q82" s="150"/>
      <c r="R82" s="151"/>
    </row>
    <row r="83" spans="1:18" x14ac:dyDescent="0.2">
      <c r="A83" s="247" t="s">
        <v>43</v>
      </c>
      <c r="B83" s="248"/>
      <c r="C83" s="248"/>
      <c r="D83" s="248"/>
      <c r="E83" s="248"/>
      <c r="F83" s="248"/>
      <c r="G83" s="248"/>
      <c r="H83" s="248"/>
      <c r="I83" s="248"/>
      <c r="J83" s="248"/>
      <c r="K83" s="249"/>
      <c r="L83" s="3">
        <f>L75+L82</f>
        <v>0</v>
      </c>
      <c r="Q83" s="150"/>
      <c r="R83" s="151"/>
    </row>
    <row r="85" spans="1:18" x14ac:dyDescent="0.2">
      <c r="J85" s="242" t="s">
        <v>128</v>
      </c>
      <c r="K85" s="243"/>
      <c r="L85" s="244"/>
    </row>
    <row r="86" spans="1:18" x14ac:dyDescent="0.2">
      <c r="J86" s="8" t="s">
        <v>47</v>
      </c>
      <c r="L86" s="27">
        <f>L75</f>
        <v>0</v>
      </c>
    </row>
    <row r="87" spans="1:18" x14ac:dyDescent="0.2">
      <c r="J87" s="8" t="s">
        <v>48</v>
      </c>
      <c r="L87" s="158">
        <f>Consortium!G67</f>
        <v>0</v>
      </c>
    </row>
    <row r="88" spans="1:18" x14ac:dyDescent="0.2">
      <c r="J88" s="8" t="s">
        <v>49</v>
      </c>
      <c r="L88" s="28">
        <f>L86-L87</f>
        <v>0</v>
      </c>
    </row>
    <row r="92" spans="1:18" s="150" customFormat="1" ht="13.5" thickBot="1" x14ac:dyDescent="0.25">
      <c r="A92" s="221"/>
      <c r="B92" s="148" t="s">
        <v>114</v>
      </c>
      <c r="C92" s="221"/>
      <c r="D92" s="221"/>
      <c r="E92" s="221"/>
      <c r="F92" s="221"/>
      <c r="G92" s="221"/>
      <c r="H92" s="221"/>
      <c r="I92" s="221"/>
      <c r="J92" s="221"/>
      <c r="K92" s="221"/>
      <c r="L92" s="154"/>
      <c r="M92" s="174"/>
    </row>
    <row r="93" spans="1:18" s="150" customFormat="1" ht="12.6" customHeight="1" x14ac:dyDescent="0.2">
      <c r="A93" s="222"/>
      <c r="B93" s="223"/>
      <c r="C93" s="223"/>
      <c r="D93" s="223"/>
      <c r="E93" s="223"/>
      <c r="F93" s="223"/>
      <c r="G93" s="223"/>
      <c r="H93" s="223"/>
      <c r="I93" s="224"/>
      <c r="J93" s="221"/>
      <c r="K93" s="221"/>
      <c r="L93" s="154"/>
      <c r="M93" s="174"/>
    </row>
    <row r="94" spans="1:18" s="150" customFormat="1" ht="12.6" customHeight="1" x14ac:dyDescent="0.2">
      <c r="A94" s="225"/>
      <c r="B94" s="148" t="s">
        <v>108</v>
      </c>
      <c r="C94" s="221"/>
      <c r="D94" s="221"/>
      <c r="E94" s="148" t="s">
        <v>115</v>
      </c>
      <c r="F94" s="221"/>
      <c r="G94" s="221"/>
      <c r="H94" s="221"/>
      <c r="I94" s="226"/>
      <c r="J94" s="221"/>
      <c r="K94" s="221"/>
      <c r="M94" s="174"/>
    </row>
    <row r="95" spans="1:18" s="150" customFormat="1" ht="12.6" customHeight="1" x14ac:dyDescent="0.2">
      <c r="A95" s="225"/>
      <c r="B95" s="221" t="s">
        <v>132</v>
      </c>
      <c r="C95" s="227">
        <v>0.48499999999999999</v>
      </c>
      <c r="D95" s="221"/>
      <c r="E95" s="155" t="s">
        <v>61</v>
      </c>
      <c r="F95" s="221" t="s">
        <v>116</v>
      </c>
      <c r="G95" s="221"/>
      <c r="H95" s="221"/>
      <c r="I95" s="226"/>
      <c r="J95" s="221"/>
      <c r="K95" s="221"/>
      <c r="M95" s="174"/>
    </row>
    <row r="96" spans="1:18" s="150" customFormat="1" ht="12.6" customHeight="1" x14ac:dyDescent="0.2">
      <c r="A96" s="225"/>
      <c r="B96" s="221" t="s">
        <v>133</v>
      </c>
      <c r="C96" s="227">
        <v>0.51</v>
      </c>
      <c r="D96" s="221"/>
      <c r="E96" s="155" t="s">
        <v>117</v>
      </c>
      <c r="F96" s="221" t="s">
        <v>47</v>
      </c>
      <c r="G96" s="221"/>
      <c r="H96" s="221"/>
      <c r="I96" s="226"/>
      <c r="J96" s="221"/>
      <c r="K96" s="221"/>
      <c r="M96" s="174"/>
    </row>
    <row r="97" spans="1:17" s="150" customFormat="1" ht="12.6" customHeight="1" x14ac:dyDescent="0.2">
      <c r="A97" s="225"/>
      <c r="B97" s="221" t="s">
        <v>109</v>
      </c>
      <c r="C97" s="227">
        <v>0.45500000000000002</v>
      </c>
      <c r="D97" s="221"/>
      <c r="E97" s="155" t="s">
        <v>118</v>
      </c>
      <c r="F97" s="221" t="s">
        <v>119</v>
      </c>
      <c r="G97" s="221"/>
      <c r="H97" s="221"/>
      <c r="I97" s="226"/>
      <c r="J97" s="221"/>
      <c r="K97" s="221"/>
      <c r="L97" s="154"/>
      <c r="M97" s="174"/>
    </row>
    <row r="98" spans="1:17" s="150" customFormat="1" x14ac:dyDescent="0.2">
      <c r="A98" s="225"/>
      <c r="B98" s="221" t="s">
        <v>110</v>
      </c>
      <c r="C98" s="227">
        <v>0.5</v>
      </c>
      <c r="D98" s="221"/>
      <c r="E98" s="221"/>
      <c r="F98" s="221"/>
      <c r="G98" s="221"/>
      <c r="H98" s="221"/>
      <c r="I98" s="226"/>
      <c r="J98" s="221"/>
      <c r="K98" s="221"/>
      <c r="L98" s="154"/>
      <c r="M98" s="174"/>
    </row>
    <row r="99" spans="1:17" s="150" customFormat="1" x14ac:dyDescent="0.2">
      <c r="A99" s="228"/>
      <c r="B99" s="221" t="s">
        <v>111</v>
      </c>
      <c r="C99" s="227">
        <v>0.39</v>
      </c>
      <c r="D99" s="148"/>
      <c r="E99" s="148"/>
      <c r="F99" s="148"/>
      <c r="G99" s="148"/>
      <c r="H99" s="148"/>
      <c r="I99" s="226"/>
      <c r="J99" s="148"/>
      <c r="K99" s="221"/>
      <c r="L99" s="154"/>
      <c r="M99" s="174"/>
      <c r="N99" s="148"/>
      <c r="O99" s="148"/>
      <c r="P99" s="148"/>
      <c r="Q99" s="148"/>
    </row>
    <row r="100" spans="1:17" s="150" customFormat="1" ht="11.25" x14ac:dyDescent="0.2">
      <c r="A100" s="228"/>
      <c r="B100" s="221" t="s">
        <v>112</v>
      </c>
      <c r="C100" s="227">
        <v>0.32</v>
      </c>
      <c r="D100" s="221"/>
      <c r="E100" s="221"/>
      <c r="F100" s="221"/>
      <c r="G100" s="221"/>
      <c r="H100" s="221"/>
      <c r="I100" s="226"/>
      <c r="J100" s="221"/>
      <c r="K100" s="221"/>
      <c r="L100" s="154"/>
      <c r="M100" s="183"/>
    </row>
    <row r="101" spans="1:17" s="150" customFormat="1" ht="11.25" x14ac:dyDescent="0.2">
      <c r="A101" s="156"/>
      <c r="B101" s="221" t="s">
        <v>113</v>
      </c>
      <c r="C101" s="227">
        <v>0.26</v>
      </c>
      <c r="D101" s="221"/>
      <c r="E101" s="221"/>
      <c r="F101" s="221"/>
      <c r="G101" s="221"/>
      <c r="H101" s="221"/>
      <c r="I101" s="226"/>
      <c r="J101" s="221"/>
      <c r="K101" s="221"/>
      <c r="L101" s="154"/>
      <c r="M101" s="183"/>
    </row>
    <row r="102" spans="1:17" s="150" customFormat="1" ht="12" thickBot="1" x14ac:dyDescent="0.25">
      <c r="A102" s="229"/>
      <c r="B102" s="230"/>
      <c r="C102" s="231"/>
      <c r="D102" s="231"/>
      <c r="E102" s="231"/>
      <c r="F102" s="231"/>
      <c r="G102" s="231"/>
      <c r="H102" s="231"/>
      <c r="I102" s="232"/>
      <c r="J102" s="233"/>
      <c r="K102" s="233"/>
      <c r="L102" s="154"/>
      <c r="M102" s="183"/>
      <c r="N102" s="157"/>
      <c r="O102" s="157"/>
      <c r="P102" s="157"/>
      <c r="Q102" s="157"/>
    </row>
    <row r="104" spans="1:17" x14ac:dyDescent="0.2">
      <c r="M104" s="175"/>
    </row>
    <row r="105" spans="1:17" x14ac:dyDescent="0.2">
      <c r="M105" s="175"/>
    </row>
    <row r="106" spans="1:17" x14ac:dyDescent="0.2">
      <c r="M106" s="175"/>
    </row>
    <row r="107" spans="1:17" x14ac:dyDescent="0.2">
      <c r="M107" s="175"/>
    </row>
    <row r="108" spans="1:17" x14ac:dyDescent="0.2">
      <c r="M108" s="175"/>
    </row>
    <row r="109" spans="1:17" x14ac:dyDescent="0.2">
      <c r="M109" s="175"/>
    </row>
    <row r="110" spans="1:17" x14ac:dyDescent="0.2">
      <c r="M110" s="175"/>
    </row>
    <row r="111" spans="1:17" x14ac:dyDescent="0.2">
      <c r="M111" s="176"/>
    </row>
    <row r="112" spans="1:17" x14ac:dyDescent="0.2">
      <c r="M112" s="175"/>
    </row>
    <row r="113" spans="13:13" x14ac:dyDescent="0.2">
      <c r="M113" s="175"/>
    </row>
    <row r="114" spans="13:13" x14ac:dyDescent="0.2">
      <c r="M114" s="177"/>
    </row>
  </sheetData>
  <sheetProtection password="8B40" sheet="1" objects="1" scenarios="1" formatColumns="0"/>
  <mergeCells count="72">
    <mergeCell ref="D2:F2"/>
    <mergeCell ref="D3:L4"/>
    <mergeCell ref="F8:F9"/>
    <mergeCell ref="E6:F6"/>
    <mergeCell ref="G6:H6"/>
    <mergeCell ref="I6:J6"/>
    <mergeCell ref="A7:L7"/>
    <mergeCell ref="D8:D9"/>
    <mergeCell ref="E8:E9"/>
    <mergeCell ref="L8:L9"/>
    <mergeCell ref="G8:I8"/>
    <mergeCell ref="A63:L63"/>
    <mergeCell ref="C8:C9"/>
    <mergeCell ref="J8:J9"/>
    <mergeCell ref="K8:K9"/>
    <mergeCell ref="A44:C44"/>
    <mergeCell ref="A45:L45"/>
    <mergeCell ref="B18:C18"/>
    <mergeCell ref="D18:I18"/>
    <mergeCell ref="H20:I20"/>
    <mergeCell ref="B46:K46"/>
    <mergeCell ref="C54:K54"/>
    <mergeCell ref="A55:K55"/>
    <mergeCell ref="A43:I43"/>
    <mergeCell ref="A19:I19"/>
    <mergeCell ref="C58:K58"/>
    <mergeCell ref="C59:K59"/>
    <mergeCell ref="C60:K60"/>
    <mergeCell ref="C61:K61"/>
    <mergeCell ref="A62:K62"/>
    <mergeCell ref="A56:L56"/>
    <mergeCell ref="C57:K57"/>
    <mergeCell ref="B47:K47"/>
    <mergeCell ref="B48:K48"/>
    <mergeCell ref="A52:L52"/>
    <mergeCell ref="C53:K53"/>
    <mergeCell ref="B49:K49"/>
    <mergeCell ref="B50:K50"/>
    <mergeCell ref="A51:K51"/>
    <mergeCell ref="D64:K64"/>
    <mergeCell ref="D66:K66"/>
    <mergeCell ref="B68:K68"/>
    <mergeCell ref="A74:K74"/>
    <mergeCell ref="D67:K67"/>
    <mergeCell ref="D69:K69"/>
    <mergeCell ref="D70:K70"/>
    <mergeCell ref="D65:K65"/>
    <mergeCell ref="C71:K71"/>
    <mergeCell ref="C72:K72"/>
    <mergeCell ref="C73:K73"/>
    <mergeCell ref="J78:K78"/>
    <mergeCell ref="J79:K79"/>
    <mergeCell ref="J80:K80"/>
    <mergeCell ref="J81:K81"/>
    <mergeCell ref="B77:C77"/>
    <mergeCell ref="B78:C78"/>
    <mergeCell ref="J85:L85"/>
    <mergeCell ref="M7:M9"/>
    <mergeCell ref="D78:I78"/>
    <mergeCell ref="D79:I79"/>
    <mergeCell ref="A75:K75"/>
    <mergeCell ref="A82:K82"/>
    <mergeCell ref="B79:C79"/>
    <mergeCell ref="B80:C80"/>
    <mergeCell ref="B81:C81"/>
    <mergeCell ref="A76:L76"/>
    <mergeCell ref="D77:I77"/>
    <mergeCell ref="J77:K77"/>
    <mergeCell ref="A83:K83"/>
    <mergeCell ref="A8:B9"/>
    <mergeCell ref="D80:I80"/>
    <mergeCell ref="D81:I81"/>
  </mergeCells>
  <phoneticPr fontId="2" type="noConversion"/>
  <pageMargins left="0" right="0" top="0.25" bottom="0.25" header="0" footer="0"/>
  <pageSetup scale="1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114"/>
  <sheetViews>
    <sheetView zoomScaleNormal="100" workbookViewId="0">
      <selection activeCell="L2" sqref="L2"/>
    </sheetView>
  </sheetViews>
  <sheetFormatPr defaultRowHeight="12.75" x14ac:dyDescent="0.2"/>
  <cols>
    <col min="1" max="1" width="3.28515625" style="7" customWidth="1"/>
    <col min="2" max="2" width="28.140625" style="7" customWidth="1"/>
    <col min="3" max="3" width="6.7109375" style="7" customWidth="1"/>
    <col min="4" max="4" width="18.5703125" style="7" customWidth="1"/>
    <col min="5" max="5" width="10.85546875" style="7" customWidth="1"/>
    <col min="6" max="6" width="7.28515625" style="7" bestFit="1" customWidth="1"/>
    <col min="7" max="9" width="6.42578125" style="7" customWidth="1"/>
    <col min="10" max="10" width="10.7109375" style="7" customWidth="1"/>
    <col min="11" max="11" width="11.7109375" style="7" customWidth="1"/>
    <col min="12" max="12" width="11.5703125" style="7" customWidth="1"/>
    <col min="13" max="13" width="5.140625" style="173" customWidth="1"/>
    <col min="14" max="14" width="7.28515625" style="7" bestFit="1" customWidth="1"/>
    <col min="15" max="15" width="10.85546875" style="74" customWidth="1"/>
    <col min="16" max="16" width="9.140625" style="7"/>
    <col min="17" max="17" width="19.85546875" style="7" bestFit="1" customWidth="1"/>
    <col min="18" max="16384" width="9.140625" style="7"/>
  </cols>
  <sheetData>
    <row r="1" spans="1:29" x14ac:dyDescent="0.2">
      <c r="B1" s="203" t="s">
        <v>63</v>
      </c>
      <c r="C1" s="77"/>
      <c r="D1" s="204">
        <f>Year1!D1</f>
        <v>0</v>
      </c>
      <c r="E1" s="25"/>
      <c r="F1" s="25"/>
      <c r="G1" s="25"/>
      <c r="H1" s="25"/>
      <c r="I1" s="205"/>
      <c r="J1" s="205"/>
      <c r="K1" s="205"/>
      <c r="L1" s="206" t="str">
        <f>Year1!L1</f>
        <v>form version 10/22/2013</v>
      </c>
      <c r="O1" s="9"/>
    </row>
    <row r="2" spans="1:29" x14ac:dyDescent="0.2">
      <c r="B2" s="203" t="s">
        <v>65</v>
      </c>
      <c r="C2" s="77"/>
      <c r="D2" s="292">
        <f>Year1!D2</f>
        <v>0</v>
      </c>
      <c r="E2" s="292"/>
      <c r="F2" s="292"/>
      <c r="G2" s="197"/>
      <c r="H2" s="34"/>
      <c r="I2" s="34"/>
      <c r="J2" s="34"/>
      <c r="K2" s="34"/>
      <c r="L2" s="34"/>
      <c r="O2" s="9"/>
    </row>
    <row r="3" spans="1:29" x14ac:dyDescent="0.2">
      <c r="B3" s="203" t="s">
        <v>64</v>
      </c>
      <c r="C3" s="77"/>
      <c r="D3" s="293">
        <f>Year1!D3</f>
        <v>0</v>
      </c>
      <c r="E3" s="293"/>
      <c r="F3" s="293"/>
      <c r="G3" s="293"/>
      <c r="H3" s="293"/>
      <c r="I3" s="293"/>
      <c r="J3" s="293"/>
      <c r="K3" s="293"/>
      <c r="L3" s="293"/>
      <c r="O3" s="9"/>
    </row>
    <row r="4" spans="1:29" x14ac:dyDescent="0.2">
      <c r="B4" s="1"/>
      <c r="C4" s="77"/>
      <c r="D4" s="294"/>
      <c r="E4" s="294"/>
      <c r="F4" s="294"/>
      <c r="G4" s="294"/>
      <c r="H4" s="294"/>
      <c r="I4" s="294"/>
      <c r="J4" s="294"/>
      <c r="K4" s="294"/>
      <c r="L4" s="294"/>
      <c r="O4" s="9"/>
    </row>
    <row r="5" spans="1:29" x14ac:dyDescent="0.2">
      <c r="B5" s="1"/>
      <c r="D5" s="11" t="s">
        <v>88</v>
      </c>
      <c r="E5" s="38">
        <f>IF(ISBLANK(Year1!E6),0,(IF(Year1!E6&lt;'Grad Health'!A3,'Grad Health'!B5,IF(Year1!E6&lt;'Grad Health'!A4,'Grad Health'!B6,IF(Year1!E6&lt;'Grad Health'!A5,'Grad Health'!B7,IF(Year1!E6&lt;'Grad Health'!A6,'Grad Health'!B8,IF(Year1!E6&lt;'Grad Health'!A7,'Grad Health'!B9,IF(Year1!E6&lt;'Grad Health'!A8,'Grad Health'!B10,IF(Year1!E6&lt;'Grad Health'!A9,'Grad Health'!B11,IF(Year1!E6&lt;'Grad Health'!A10,'Grad Health'!B12,IF(Year1!E6&lt;'Grad Health'!A11,'Grad Health'!B13,IF(Year1!E6&lt;'Grad Health'!A12,'Grad Health'!B14,IF(Year1!E6&lt;'Grad Health'!A13,'Grad Health'!B15,IF(Year1!E6&lt;'Grad Health'!A14,'Grad Health'!B16))))))))))))))</f>
        <v>0</v>
      </c>
      <c r="L5" s="219" t="s">
        <v>53</v>
      </c>
    </row>
    <row r="6" spans="1:29" x14ac:dyDescent="0.2">
      <c r="A6" s="10" t="s">
        <v>59</v>
      </c>
      <c r="C6" s="12"/>
      <c r="D6" s="13" t="s">
        <v>44</v>
      </c>
      <c r="E6" s="311" t="str">
        <f>IF(ISBLANK(Year1!E6),"",DATE(YEAR(Year3!E6)+1,MONTH(Year3!E6),DAY(Year3!E6)))</f>
        <v/>
      </c>
      <c r="F6" s="312"/>
      <c r="G6" s="297" t="s">
        <v>45</v>
      </c>
      <c r="H6" s="297"/>
      <c r="I6" s="311" t="str">
        <f>IF(ISBLANK(Year1!E6),"",DATE(YEAR(E6)+0,MONTH(E6)+12,DAY(E6)-1))</f>
        <v/>
      </c>
      <c r="J6" s="312"/>
      <c r="N6" s="37"/>
      <c r="O6" s="14" t="s">
        <v>61</v>
      </c>
    </row>
    <row r="7" spans="1:29" ht="12.75" customHeight="1" x14ac:dyDescent="0.2">
      <c r="A7" s="298" t="s">
        <v>12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300"/>
      <c r="M7" s="245" t="s">
        <v>124</v>
      </c>
      <c r="N7" s="77"/>
      <c r="O7" s="201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</row>
    <row r="8" spans="1:29" ht="12.75" customHeight="1" x14ac:dyDescent="0.2">
      <c r="A8" s="266" t="s">
        <v>0</v>
      </c>
      <c r="B8" s="267"/>
      <c r="C8" s="283" t="s">
        <v>1</v>
      </c>
      <c r="D8" s="283" t="s">
        <v>2</v>
      </c>
      <c r="E8" s="285" t="s">
        <v>3</v>
      </c>
      <c r="F8" s="285" t="s">
        <v>83</v>
      </c>
      <c r="G8" s="251" t="s">
        <v>7</v>
      </c>
      <c r="H8" s="251"/>
      <c r="I8" s="252"/>
      <c r="J8" s="285" t="s">
        <v>8</v>
      </c>
      <c r="K8" s="285" t="s">
        <v>9</v>
      </c>
      <c r="L8" s="285" t="s">
        <v>10</v>
      </c>
      <c r="M8" s="245"/>
      <c r="N8" s="77"/>
      <c r="O8" s="200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</row>
    <row r="9" spans="1:29" ht="26.25" customHeight="1" x14ac:dyDescent="0.2">
      <c r="A9" s="268"/>
      <c r="B9" s="269"/>
      <c r="C9" s="284"/>
      <c r="D9" s="284"/>
      <c r="E9" s="286"/>
      <c r="F9" s="286"/>
      <c r="G9" s="16" t="s">
        <v>6</v>
      </c>
      <c r="H9" s="16" t="s">
        <v>4</v>
      </c>
      <c r="I9" s="16" t="s">
        <v>5</v>
      </c>
      <c r="J9" s="286"/>
      <c r="K9" s="286"/>
      <c r="L9" s="286"/>
      <c r="M9" s="246"/>
      <c r="N9" s="198" t="s">
        <v>87</v>
      </c>
      <c r="O9" s="200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</row>
    <row r="10" spans="1:29" x14ac:dyDescent="0.2">
      <c r="A10" s="17">
        <v>1</v>
      </c>
      <c r="B10" s="47" t="str">
        <f>IF(Year1!B10=0,"",Year1!B10)</f>
        <v/>
      </c>
      <c r="C10" s="47" t="str">
        <f>IF(Year1!C10=0,"",Year1!C10)</f>
        <v/>
      </c>
      <c r="D10" s="47" t="str">
        <f>IF(Year1!D10=0,"",Year1!D10)</f>
        <v/>
      </c>
      <c r="E10" s="30" t="str">
        <f>IF(Year1!M10="Y",IF(Year3!E10="","",ROUND(Year3!E10*(1+Year1!C$5),0)),IF(Year3!E10="","",ROUND(Year3!E10,0)))</f>
        <v/>
      </c>
      <c r="F10" s="47" t="str">
        <f>IF(Year1!F10=0,"",Year1!F10)</f>
        <v/>
      </c>
      <c r="G10" s="53"/>
      <c r="H10" s="53"/>
      <c r="I10" s="53"/>
      <c r="J10" s="19">
        <f>IF(SUM(G10:I10)=0,0,ROUND((E10/F10)*G10,0)+ROUND((E10/F10)*H10,0)+ROUND((E10/F10)*I10,0))</f>
        <v>0</v>
      </c>
      <c r="K10" s="19">
        <f t="shared" ref="K10:K17" si="0">J10*N10</f>
        <v>0</v>
      </c>
      <c r="L10" s="19">
        <f t="shared" ref="L10:L18" si="1">ROUND(J10+K10,0)</f>
        <v>0</v>
      </c>
      <c r="M10" s="173" t="str">
        <f>Year1!M10</f>
        <v>Y</v>
      </c>
      <c r="N10" s="65">
        <f>Year1!N10</f>
        <v>0.3</v>
      </c>
      <c r="O10" s="15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</row>
    <row r="11" spans="1:29" x14ac:dyDescent="0.2">
      <c r="A11" s="20">
        <v>2</v>
      </c>
      <c r="B11" s="47" t="str">
        <f>IF(Year1!B11=0,"",Year1!B11)</f>
        <v/>
      </c>
      <c r="C11" s="47" t="str">
        <f>IF(Year1!C11=0,"",Year1!C11)</f>
        <v/>
      </c>
      <c r="D11" s="47" t="str">
        <f>IF(Year1!D11=0,"",Year1!D11)</f>
        <v/>
      </c>
      <c r="E11" s="30" t="str">
        <f>IF(Year1!M11="Y",IF(Year3!E11="","",ROUND(Year3!E11*(1+Year1!C$5),0)),IF(Year3!E11="","",ROUND(Year3!E11,0)))</f>
        <v/>
      </c>
      <c r="F11" s="47" t="str">
        <f>IF(Year1!F11=0,"",Year1!F11)</f>
        <v/>
      </c>
      <c r="G11" s="53"/>
      <c r="H11" s="53"/>
      <c r="I11" s="53"/>
      <c r="J11" s="19">
        <f>IF(SUM(G11:I11)=0,0,ROUND((E11/F11)*G11,0)+ROUND((E11/F11)*H11,0)+ROUND((E11/F11)*I11,0))</f>
        <v>0</v>
      </c>
      <c r="K11" s="19">
        <f t="shared" si="0"/>
        <v>0</v>
      </c>
      <c r="L11" s="19">
        <f t="shared" si="1"/>
        <v>0</v>
      </c>
      <c r="M11" s="173" t="str">
        <f>Year1!M11</f>
        <v>Y</v>
      </c>
      <c r="N11" s="65">
        <f>Year1!N11</f>
        <v>0.3</v>
      </c>
      <c r="O11" s="15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</row>
    <row r="12" spans="1:29" x14ac:dyDescent="0.2">
      <c r="A12" s="20">
        <v>3</v>
      </c>
      <c r="B12" s="47" t="str">
        <f>IF(Year1!B12=0,"",Year1!B12)</f>
        <v/>
      </c>
      <c r="C12" s="47" t="str">
        <f>IF(Year1!C12=0,"",Year1!C12)</f>
        <v/>
      </c>
      <c r="D12" s="47" t="str">
        <f>IF(Year1!D12=0,"",Year1!D12)</f>
        <v/>
      </c>
      <c r="E12" s="30" t="str">
        <f>IF(Year1!M12="Y",IF(Year3!E12="","",ROUND(Year3!E12*(1+Year1!C$5),0)),IF(Year3!E12="","",ROUND(Year3!E12,0)))</f>
        <v/>
      </c>
      <c r="F12" s="47" t="str">
        <f>IF(Year1!F12=0,"",Year1!F12)</f>
        <v/>
      </c>
      <c r="G12" s="53"/>
      <c r="H12" s="53"/>
      <c r="I12" s="53"/>
      <c r="J12" s="19">
        <f t="shared" ref="J12:J17" si="2">IF(SUM(G12:I12)=0,0,ROUND((E12/F12)*G12,0)+ROUND((E12/F12)*H12,0)+ROUND((E12/F12)*I12,0))</f>
        <v>0</v>
      </c>
      <c r="K12" s="19">
        <f t="shared" si="0"/>
        <v>0</v>
      </c>
      <c r="L12" s="19">
        <f t="shared" si="1"/>
        <v>0</v>
      </c>
      <c r="M12" s="173" t="str">
        <f>Year1!M12</f>
        <v>Y</v>
      </c>
      <c r="N12" s="65">
        <f>Year1!N12</f>
        <v>0.3</v>
      </c>
      <c r="O12" s="15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</row>
    <row r="13" spans="1:29" x14ac:dyDescent="0.2">
      <c r="A13" s="20">
        <v>4</v>
      </c>
      <c r="B13" s="47" t="str">
        <f>IF(Year1!B13=0,"",Year1!B13)</f>
        <v/>
      </c>
      <c r="C13" s="47" t="str">
        <f>IF(Year1!C13=0,"",Year1!C13)</f>
        <v/>
      </c>
      <c r="D13" s="47" t="str">
        <f>IF(Year1!D13=0,"",Year1!D13)</f>
        <v/>
      </c>
      <c r="E13" s="30" t="str">
        <f>IF(Year1!M13="Y",IF(Year3!E13="","",ROUND(Year3!E13*(1+Year1!C$5),0)),IF(Year3!E13="","",ROUND(Year3!E13,0)))</f>
        <v/>
      </c>
      <c r="F13" s="47" t="str">
        <f>IF(Year1!F13=0,"",Year1!F13)</f>
        <v/>
      </c>
      <c r="G13" s="53"/>
      <c r="H13" s="53"/>
      <c r="I13" s="53"/>
      <c r="J13" s="19">
        <f t="shared" si="2"/>
        <v>0</v>
      </c>
      <c r="K13" s="19">
        <f t="shared" si="0"/>
        <v>0</v>
      </c>
      <c r="L13" s="19">
        <f t="shared" si="1"/>
        <v>0</v>
      </c>
      <c r="M13" s="173" t="str">
        <f>Year1!M13</f>
        <v>Y</v>
      </c>
      <c r="N13" s="65">
        <f>Year1!N13</f>
        <v>0.3</v>
      </c>
      <c r="O13" s="15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</row>
    <row r="14" spans="1:29" x14ac:dyDescent="0.2">
      <c r="A14" s="20">
        <v>5</v>
      </c>
      <c r="B14" s="47" t="str">
        <f>IF(Year1!B14=0,"",Year1!B14)</f>
        <v/>
      </c>
      <c r="C14" s="47" t="str">
        <f>IF(Year1!C14=0,"",Year1!C14)</f>
        <v/>
      </c>
      <c r="D14" s="47" t="str">
        <f>IF(Year1!D14=0,"",Year1!D14)</f>
        <v/>
      </c>
      <c r="E14" s="30" t="str">
        <f>IF(Year1!M14="Y",IF(Year3!E14="","",ROUND(Year3!E14*(1+Year1!C$5),0)),IF(Year3!E14="","",ROUND(Year3!E14,0)))</f>
        <v/>
      </c>
      <c r="F14" s="47" t="str">
        <f>IF(Year1!F14=0,"",Year1!F14)</f>
        <v/>
      </c>
      <c r="G14" s="53"/>
      <c r="H14" s="53"/>
      <c r="I14" s="53"/>
      <c r="J14" s="19">
        <f t="shared" si="2"/>
        <v>0</v>
      </c>
      <c r="K14" s="19">
        <f t="shared" si="0"/>
        <v>0</v>
      </c>
      <c r="L14" s="19">
        <f t="shared" si="1"/>
        <v>0</v>
      </c>
      <c r="M14" s="173" t="str">
        <f>Year1!M14</f>
        <v>Y</v>
      </c>
      <c r="N14" s="65">
        <f>Year1!N14</f>
        <v>0.3</v>
      </c>
      <c r="O14" s="15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</row>
    <row r="15" spans="1:29" x14ac:dyDescent="0.2">
      <c r="A15" s="20">
        <v>6</v>
      </c>
      <c r="B15" s="47" t="str">
        <f>IF(Year1!B15=0,"",Year1!B15)</f>
        <v/>
      </c>
      <c r="C15" s="47" t="str">
        <f>IF(Year1!C15=0,"",Year1!C15)</f>
        <v/>
      </c>
      <c r="D15" s="47" t="str">
        <f>IF(Year1!D15=0,"",Year1!D15)</f>
        <v/>
      </c>
      <c r="E15" s="30" t="str">
        <f>IF(Year1!M15="Y",IF(Year3!E15="","",ROUND(Year3!E15*(1+Year1!C$5),0)),IF(Year3!E15="","",ROUND(Year3!E15,0)))</f>
        <v/>
      </c>
      <c r="F15" s="47" t="str">
        <f>IF(Year1!F15=0,"",Year1!F15)</f>
        <v/>
      </c>
      <c r="G15" s="53"/>
      <c r="H15" s="53"/>
      <c r="I15" s="53"/>
      <c r="J15" s="19">
        <f t="shared" si="2"/>
        <v>0</v>
      </c>
      <c r="K15" s="19">
        <f t="shared" si="0"/>
        <v>0</v>
      </c>
      <c r="L15" s="19">
        <f t="shared" si="1"/>
        <v>0</v>
      </c>
      <c r="M15" s="173" t="str">
        <f>Year1!M15</f>
        <v>Y</v>
      </c>
      <c r="N15" s="65">
        <f>Year1!N15</f>
        <v>0.3</v>
      </c>
      <c r="O15" s="15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</row>
    <row r="16" spans="1:29" x14ac:dyDescent="0.2">
      <c r="A16" s="20">
        <v>7</v>
      </c>
      <c r="B16" s="47" t="str">
        <f>IF(Year1!B16=0,"",Year1!B16)</f>
        <v/>
      </c>
      <c r="C16" s="47" t="str">
        <f>IF(Year1!C16=0,"",Year1!C16)</f>
        <v/>
      </c>
      <c r="D16" s="47" t="str">
        <f>IF(Year1!D16=0,"",Year1!D16)</f>
        <v/>
      </c>
      <c r="E16" s="30" t="str">
        <f>IF(Year1!M16="Y",IF(Year3!E16="","",ROUND(Year3!E16*(1+Year1!C$5),0)),IF(Year3!E16="","",ROUND(Year3!E16,0)))</f>
        <v/>
      </c>
      <c r="F16" s="47" t="str">
        <f>IF(Year1!F16=0,"",Year1!F16)</f>
        <v/>
      </c>
      <c r="G16" s="53"/>
      <c r="H16" s="53"/>
      <c r="I16" s="53"/>
      <c r="J16" s="19">
        <f t="shared" si="2"/>
        <v>0</v>
      </c>
      <c r="K16" s="19">
        <f t="shared" si="0"/>
        <v>0</v>
      </c>
      <c r="L16" s="19">
        <f t="shared" si="1"/>
        <v>0</v>
      </c>
      <c r="M16" s="173" t="str">
        <f>Year1!M16</f>
        <v>Y</v>
      </c>
      <c r="N16" s="65">
        <f>Year1!N16</f>
        <v>0.3</v>
      </c>
      <c r="O16" s="15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</row>
    <row r="17" spans="1:29" x14ac:dyDescent="0.2">
      <c r="A17" s="20">
        <v>8</v>
      </c>
      <c r="B17" s="47" t="str">
        <f>IF(Year1!B17=0,"",Year1!B17)</f>
        <v/>
      </c>
      <c r="C17" s="47" t="str">
        <f>IF(Year1!C17=0,"",Year1!C17)</f>
        <v/>
      </c>
      <c r="D17" s="47" t="str">
        <f>IF(Year1!D17=0,"",Year1!D17)</f>
        <v/>
      </c>
      <c r="E17" s="30" t="str">
        <f>IF(Year1!M17="Y",IF(Year3!E17="","",ROUND(Year3!E17*(1+Year1!C$5),0)),IF(Year3!E17="","",ROUND(Year3!E17,0)))</f>
        <v/>
      </c>
      <c r="F17" s="47" t="str">
        <f>IF(Year1!F17=0,"",Year1!F17)</f>
        <v/>
      </c>
      <c r="G17" s="53"/>
      <c r="H17" s="53"/>
      <c r="I17" s="53"/>
      <c r="J17" s="19">
        <f t="shared" si="2"/>
        <v>0</v>
      </c>
      <c r="K17" s="19">
        <f t="shared" si="0"/>
        <v>0</v>
      </c>
      <c r="L17" s="19">
        <f t="shared" si="1"/>
        <v>0</v>
      </c>
      <c r="M17" s="173" t="str">
        <f>Year1!M17</f>
        <v>Y</v>
      </c>
      <c r="N17" s="65">
        <f>Year1!N17</f>
        <v>0.3</v>
      </c>
      <c r="O17" s="15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</row>
    <row r="18" spans="1:29" x14ac:dyDescent="0.2">
      <c r="A18" s="20">
        <v>9</v>
      </c>
      <c r="B18" s="303" t="str">
        <f>IF(Year1!B18=0,"",Year1!B18)</f>
        <v>Total Additional Sr. Key Personnel</v>
      </c>
      <c r="C18" s="303"/>
      <c r="D18" s="289" t="s">
        <v>101</v>
      </c>
      <c r="E18" s="289"/>
      <c r="F18" s="289"/>
      <c r="G18" s="289"/>
      <c r="H18" s="289"/>
      <c r="I18" s="290"/>
      <c r="J18" s="19">
        <f>'Add Sr. Personnel'!J85</f>
        <v>0</v>
      </c>
      <c r="K18" s="19">
        <f>'Add Sr. Personnel'!K85</f>
        <v>0</v>
      </c>
      <c r="L18" s="19">
        <f t="shared" si="1"/>
        <v>0</v>
      </c>
      <c r="N18" s="65"/>
      <c r="O18" s="15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</row>
    <row r="19" spans="1:29" x14ac:dyDescent="0.2">
      <c r="A19" s="279" t="s">
        <v>11</v>
      </c>
      <c r="B19" s="280"/>
      <c r="C19" s="280"/>
      <c r="D19" s="280"/>
      <c r="E19" s="280"/>
      <c r="F19" s="280"/>
      <c r="G19" s="280"/>
      <c r="H19" s="280"/>
      <c r="I19" s="287"/>
      <c r="J19" s="4">
        <f>SUM(J10:J18)</f>
        <v>0</v>
      </c>
      <c r="K19" s="4">
        <f>SUM(K10:K18)</f>
        <v>0</v>
      </c>
      <c r="L19" s="4">
        <f>SUM(L10:L18)</f>
        <v>0</v>
      </c>
      <c r="N19" s="65"/>
      <c r="O19" s="15">
        <f>L19</f>
        <v>0</v>
      </c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</row>
    <row r="20" spans="1:29" x14ac:dyDescent="0.2">
      <c r="A20" s="21" t="s">
        <v>85</v>
      </c>
      <c r="B20" s="22"/>
      <c r="C20" s="35" t="s">
        <v>86</v>
      </c>
      <c r="D20" s="144"/>
      <c r="E20" s="144" t="s">
        <v>102</v>
      </c>
      <c r="F20" s="144" t="s">
        <v>103</v>
      </c>
      <c r="G20" s="147" t="s">
        <v>104</v>
      </c>
      <c r="H20" s="281" t="s">
        <v>105</v>
      </c>
      <c r="I20" s="282"/>
      <c r="J20" s="145" t="s">
        <v>106</v>
      </c>
      <c r="K20" s="145" t="s">
        <v>9</v>
      </c>
      <c r="L20" s="146" t="s">
        <v>107</v>
      </c>
      <c r="N20" s="65"/>
      <c r="O20" s="15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</row>
    <row r="21" spans="1:29" x14ac:dyDescent="0.2">
      <c r="A21" s="20">
        <v>1</v>
      </c>
      <c r="B21" s="29" t="str">
        <f>IF(Year1!$B21="","",Year1!$B21)</f>
        <v>Postdocs</v>
      </c>
      <c r="C21" s="60" t="str">
        <f>IF(Year1!C21=0,"",Year1!C21)</f>
        <v/>
      </c>
      <c r="D21" s="47" t="str">
        <f>IF(Year1!D21=0,"",Year1!D21)</f>
        <v/>
      </c>
      <c r="E21" s="30" t="str">
        <f>IF(Year1!M21="Y",IF(Year3!E21="","",ROUND(Year3!E21*(1+Year1!C$5),0)),IF(Year3!E21="","",ROUND(Year3!E21,0)))</f>
        <v/>
      </c>
      <c r="F21" s="47" t="str">
        <f>IF(Year1!F21=0,"",Year1!F21)</f>
        <v/>
      </c>
      <c r="G21" s="53"/>
      <c r="H21" s="46"/>
      <c r="I21" s="46"/>
      <c r="J21" s="19">
        <f>IF(G21=0,0,ROUND(E21/F21*G21,0))</f>
        <v>0</v>
      </c>
      <c r="K21" s="19">
        <f>J21*N21</f>
        <v>0</v>
      </c>
      <c r="L21" s="19">
        <f>IF(I$6="",0,ROUND(J21+K21,0))</f>
        <v>0</v>
      </c>
      <c r="M21" s="173" t="str">
        <f>Year1!M21</f>
        <v>Y</v>
      </c>
      <c r="N21" s="65">
        <f>Year1!N21</f>
        <v>0.3</v>
      </c>
      <c r="O21" s="15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</row>
    <row r="22" spans="1:29" x14ac:dyDescent="0.2">
      <c r="A22" s="20"/>
      <c r="B22" s="29" t="str">
        <f>IF(Year1!$B22="","",Year1!$B22)</f>
        <v>Postdocs</v>
      </c>
      <c r="C22" s="60" t="str">
        <f>IF(Year1!C22=0,"",Year1!C22)</f>
        <v/>
      </c>
      <c r="D22" s="47" t="str">
        <f>IF(Year1!D22=0,"",Year1!D22)</f>
        <v/>
      </c>
      <c r="E22" s="30" t="str">
        <f>IF(Year1!M22="Y",IF(Year3!E22="","",ROUND(Year3!E22*(1+Year1!C$5),0)),IF(Year3!E22="","",ROUND(Year3!E22,0)))</f>
        <v/>
      </c>
      <c r="F22" s="47" t="str">
        <f>IF(Year1!F22=0,"",Year1!F22)</f>
        <v/>
      </c>
      <c r="G22" s="53"/>
      <c r="H22" s="46"/>
      <c r="I22" s="46"/>
      <c r="J22" s="19">
        <f>IF(G22=0,0,ROUND(E22/F22*G22,0))</f>
        <v>0</v>
      </c>
      <c r="K22" s="19">
        <f>J22*N22</f>
        <v>0</v>
      </c>
      <c r="L22" s="19">
        <f>IF(I$6="",0,ROUND(J22+K22,0))</f>
        <v>0</v>
      </c>
      <c r="M22" s="173" t="str">
        <f>Year1!M22</f>
        <v>Y</v>
      </c>
      <c r="N22" s="65">
        <f>Year1!N22</f>
        <v>0.3</v>
      </c>
      <c r="O22" s="15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</row>
    <row r="23" spans="1:29" x14ac:dyDescent="0.2">
      <c r="A23" s="20"/>
      <c r="B23" s="29" t="str">
        <f>IF(Year1!$B23="","",Year1!$B23)</f>
        <v>Postdocs</v>
      </c>
      <c r="C23" s="60" t="str">
        <f>IF(Year1!C23=0,"",Year1!C23)</f>
        <v/>
      </c>
      <c r="D23" s="47" t="str">
        <f>IF(Year1!D23=0,"",Year1!D23)</f>
        <v/>
      </c>
      <c r="E23" s="30" t="str">
        <f>IF(Year1!M23="Y",IF(Year3!E23="","",ROUND(Year3!E23*(1+Year1!C$5),0)),IF(Year3!E23="","",ROUND(Year3!E23,0)))</f>
        <v/>
      </c>
      <c r="F23" s="47" t="str">
        <f>IF(Year1!F23=0,"",Year1!F23)</f>
        <v/>
      </c>
      <c r="G23" s="53"/>
      <c r="H23" s="46"/>
      <c r="I23" s="46"/>
      <c r="J23" s="19">
        <f>IF(G23=0,0,ROUND(E23/F23*G23,0))</f>
        <v>0</v>
      </c>
      <c r="K23" s="19">
        <f>J23*N23</f>
        <v>0</v>
      </c>
      <c r="L23" s="19">
        <f>IF(I$6="",0,ROUND(J23+K23,0))</f>
        <v>0</v>
      </c>
      <c r="M23" s="173" t="str">
        <f>Year1!M23</f>
        <v>Y</v>
      </c>
      <c r="N23" s="65">
        <f>Year1!N23</f>
        <v>0.3</v>
      </c>
      <c r="O23" s="15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</row>
    <row r="24" spans="1:29" x14ac:dyDescent="0.2">
      <c r="A24" s="20"/>
      <c r="B24" s="29" t="str">
        <f>IF(Year1!$B24="","",Year1!$B24)</f>
        <v>Postdocs</v>
      </c>
      <c r="C24" s="60" t="str">
        <f>IF(Year1!C24=0,"",Year1!C24)</f>
        <v/>
      </c>
      <c r="D24" s="47" t="str">
        <f>IF(Year1!D24=0,"",Year1!D24)</f>
        <v/>
      </c>
      <c r="E24" s="30" t="str">
        <f>IF(Year1!M24="Y",IF(Year3!E24="","",ROUND(Year3!E24*(1+Year1!C$5),0)),IF(Year3!E24="","",ROUND(Year3!E24,0)))</f>
        <v/>
      </c>
      <c r="F24" s="47" t="str">
        <f>IF(Year1!F24=0,"",Year1!F24)</f>
        <v/>
      </c>
      <c r="G24" s="53"/>
      <c r="H24" s="46"/>
      <c r="I24" s="46"/>
      <c r="J24" s="19">
        <f>IF(G24=0,0,ROUND(E24/F24*G24,0))</f>
        <v>0</v>
      </c>
      <c r="K24" s="19">
        <f>J24*N24</f>
        <v>0</v>
      </c>
      <c r="L24" s="19">
        <f>IF(I$6="",0,ROUND(J24+K24,0))</f>
        <v>0</v>
      </c>
      <c r="M24" s="173" t="str">
        <f>Year1!M24</f>
        <v>Y</v>
      </c>
      <c r="N24" s="65">
        <f>Year1!N24</f>
        <v>0.3</v>
      </c>
      <c r="O24" s="15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</row>
    <row r="25" spans="1:29" x14ac:dyDescent="0.2">
      <c r="A25" s="161"/>
      <c r="B25" s="162" t="s">
        <v>121</v>
      </c>
      <c r="C25" s="163">
        <f>SUM(C21:C24)</f>
        <v>0</v>
      </c>
      <c r="D25" s="164"/>
      <c r="E25" s="165">
        <f>IF(G21="",0,(J25/G25)*F25)</f>
        <v>0</v>
      </c>
      <c r="F25" s="166">
        <f>IF(F21="",0,AVERAGE(F21:F24))</f>
        <v>0</v>
      </c>
      <c r="G25" s="167">
        <f>SUM(G21:G24)</f>
        <v>0</v>
      </c>
      <c r="H25" s="168"/>
      <c r="I25" s="168"/>
      <c r="J25" s="165">
        <f>SUM(J21:J24)</f>
        <v>0</v>
      </c>
      <c r="K25" s="165">
        <f>SUM(K21:K24)</f>
        <v>0</v>
      </c>
      <c r="L25" s="165">
        <f>SUM(L21:L24)</f>
        <v>0</v>
      </c>
      <c r="M25" s="174"/>
      <c r="N25" s="65"/>
      <c r="O25" s="15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</row>
    <row r="26" spans="1:29" x14ac:dyDescent="0.2">
      <c r="A26" s="20">
        <v>2</v>
      </c>
      <c r="B26" s="29" t="str">
        <f>IF(Year1!$B26="","",Year1!$B26)</f>
        <v>Other Professionals</v>
      </c>
      <c r="C26" s="60" t="str">
        <f>IF(Year1!C26=0,"",Year1!C26)</f>
        <v/>
      </c>
      <c r="D26" s="47" t="str">
        <f>IF(Year1!D26=0,"",Year1!D26)</f>
        <v/>
      </c>
      <c r="E26" s="30" t="str">
        <f>IF(Year1!M26="Y",IF(Year3!E26="","",ROUND(Year3!E26*(1+Year1!C$5),0)),IF(Year3!E26="","",ROUND(Year3!E26,0)))</f>
        <v/>
      </c>
      <c r="F26" s="47" t="str">
        <f>IF(Year1!F26=0,"",Year1!F26)</f>
        <v/>
      </c>
      <c r="G26" s="53"/>
      <c r="H26" s="46"/>
      <c r="I26" s="46"/>
      <c r="J26" s="19">
        <f>IF(G26=0,0,ROUND(E26/F26*G26,0))</f>
        <v>0</v>
      </c>
      <c r="K26" s="19">
        <f>J26*N26</f>
        <v>0</v>
      </c>
      <c r="L26" s="19">
        <f>IF(I$6="",0,ROUND(J26+K26,0))</f>
        <v>0</v>
      </c>
      <c r="M26" s="173" t="str">
        <f>Year1!M26</f>
        <v>Y</v>
      </c>
      <c r="N26" s="65">
        <f>Year1!N26</f>
        <v>0.46</v>
      </c>
      <c r="O26" s="15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</row>
    <row r="27" spans="1:29" x14ac:dyDescent="0.2">
      <c r="A27" s="20"/>
      <c r="B27" s="29" t="str">
        <f>IF(Year1!$B27="","",Year1!$B27)</f>
        <v>Other Professionals</v>
      </c>
      <c r="C27" s="60" t="str">
        <f>IF(Year1!C27=0,"",Year1!C27)</f>
        <v/>
      </c>
      <c r="D27" s="47" t="str">
        <f>IF(Year1!D27=0,"",Year1!D27)</f>
        <v/>
      </c>
      <c r="E27" s="30" t="str">
        <f>IF(Year1!M27="Y",IF(Year3!E27="","",ROUND(Year3!E27*(1+Year1!C$5),0)),IF(Year3!E27="","",ROUND(Year3!E27,0)))</f>
        <v/>
      </c>
      <c r="F27" s="47" t="str">
        <f>IF(Year1!F27=0,"",Year1!F27)</f>
        <v/>
      </c>
      <c r="G27" s="53"/>
      <c r="H27" s="46"/>
      <c r="I27" s="46"/>
      <c r="J27" s="19">
        <f>IF(G27=0,0,ROUND(E27/F27*G27,0))</f>
        <v>0</v>
      </c>
      <c r="K27" s="19">
        <f>J27*N27</f>
        <v>0</v>
      </c>
      <c r="L27" s="19">
        <f>IF(I$6="",0,ROUND(J27+K27,0))</f>
        <v>0</v>
      </c>
      <c r="M27" s="173" t="str">
        <f>Year1!M27</f>
        <v>Y</v>
      </c>
      <c r="N27" s="65">
        <f>Year1!N27</f>
        <v>0.46</v>
      </c>
      <c r="O27" s="15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</row>
    <row r="28" spans="1:29" x14ac:dyDescent="0.2">
      <c r="A28" s="20"/>
      <c r="B28" s="29" t="str">
        <f>IF(Year1!$B28="","",Year1!$B28)</f>
        <v>Other Professionals</v>
      </c>
      <c r="C28" s="60" t="str">
        <f>IF(Year1!C28=0,"",Year1!C28)</f>
        <v/>
      </c>
      <c r="D28" s="47" t="str">
        <f>IF(Year1!D28=0,"",Year1!D28)</f>
        <v/>
      </c>
      <c r="E28" s="30" t="str">
        <f>IF(Year1!M28="Y",IF(Year3!E28="","",ROUND(Year3!E28*(1+Year1!C$5),0)),IF(Year3!E28="","",ROUND(Year3!E28,0)))</f>
        <v/>
      </c>
      <c r="F28" s="47" t="str">
        <f>IF(Year1!F28=0,"",Year1!F28)</f>
        <v/>
      </c>
      <c r="G28" s="53"/>
      <c r="H28" s="46"/>
      <c r="I28" s="46"/>
      <c r="J28" s="19">
        <f>IF(G28=0,0,ROUND(E28/F28*G28,0))</f>
        <v>0</v>
      </c>
      <c r="K28" s="19">
        <f>J28*N28</f>
        <v>0</v>
      </c>
      <c r="L28" s="19">
        <f>IF(I$6="",0,ROUND(J28+K28,0))</f>
        <v>0</v>
      </c>
      <c r="M28" s="173" t="str">
        <f>Year1!M28</f>
        <v>Y</v>
      </c>
      <c r="N28" s="65">
        <f>Year1!N28</f>
        <v>0.46</v>
      </c>
      <c r="O28" s="15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</row>
    <row r="29" spans="1:29" x14ac:dyDescent="0.2">
      <c r="A29" s="20"/>
      <c r="B29" s="29" t="str">
        <f>IF(Year1!$B29="","",Year1!$B29)</f>
        <v>Other Professionals</v>
      </c>
      <c r="C29" s="60" t="str">
        <f>IF(Year1!C29=0,"",Year1!C29)</f>
        <v/>
      </c>
      <c r="D29" s="47" t="str">
        <f>IF(Year1!D29=0,"",Year1!D29)</f>
        <v/>
      </c>
      <c r="E29" s="30" t="str">
        <f>IF(Year1!M29="Y",IF(Year3!E29="","",ROUND(Year3!E29*(1+Year1!C$5),0)),IF(Year3!E29="","",ROUND(Year3!E29,0)))</f>
        <v/>
      </c>
      <c r="F29" s="47" t="str">
        <f>IF(Year1!F29=0,"",Year1!F29)</f>
        <v/>
      </c>
      <c r="G29" s="53"/>
      <c r="H29" s="46"/>
      <c r="I29" s="46"/>
      <c r="J29" s="19">
        <f>IF(G29=0,0,ROUND(E29/F29*G29,0))</f>
        <v>0</v>
      </c>
      <c r="K29" s="19">
        <f>J29*N29</f>
        <v>0</v>
      </c>
      <c r="L29" s="19">
        <f>IF(I$6="",0,ROUND(J29+K29,0))</f>
        <v>0</v>
      </c>
      <c r="M29" s="173" t="str">
        <f>Year1!M29</f>
        <v>Y</v>
      </c>
      <c r="N29" s="65">
        <f>Year1!N29</f>
        <v>0.46</v>
      </c>
      <c r="O29" s="15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</row>
    <row r="30" spans="1:29" x14ac:dyDescent="0.2">
      <c r="A30" s="161"/>
      <c r="B30" s="162" t="s">
        <v>122</v>
      </c>
      <c r="C30" s="163">
        <f>SUM(C26:C29)</f>
        <v>0</v>
      </c>
      <c r="D30" s="164"/>
      <c r="E30" s="165">
        <f>IF(G26="",0,(J30/G30)*F30)</f>
        <v>0</v>
      </c>
      <c r="F30" s="166">
        <f>IF(F26="",0,AVERAGE(F26:F29))</f>
        <v>0</v>
      </c>
      <c r="G30" s="167">
        <f>SUM(G26:G29)</f>
        <v>0</v>
      </c>
      <c r="H30" s="168"/>
      <c r="I30" s="168"/>
      <c r="J30" s="165">
        <f>SUM(J26:J29)</f>
        <v>0</v>
      </c>
      <c r="K30" s="165">
        <f>SUM(K26:K29)</f>
        <v>0</v>
      </c>
      <c r="L30" s="165">
        <f>SUM(L26:L29)</f>
        <v>0</v>
      </c>
      <c r="M30" s="174"/>
      <c r="N30" s="65"/>
      <c r="O30" s="170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</row>
    <row r="31" spans="1:29" x14ac:dyDescent="0.2">
      <c r="A31" s="20">
        <v>3</v>
      </c>
      <c r="B31" s="29" t="str">
        <f>IF(Year1!$B31="","",Year1!$B31)</f>
        <v>Graduate Assistants</v>
      </c>
      <c r="C31" s="60"/>
      <c r="D31" s="47" t="str">
        <f>IF(Year1!D31=0,"",Year1!D31)</f>
        <v/>
      </c>
      <c r="E31" s="30" t="str">
        <f>IF(Year1!M31="Y",IF(Year3!E31="","",ROUND(Year3!E31*(1+Year1!C$5),0)),IF(Year3!E31="","",ROUND(Year3!E31,0)))</f>
        <v/>
      </c>
      <c r="F31" s="36" t="str">
        <f>IF(Year1!F31=0,"",Year1!F31)</f>
        <v/>
      </c>
      <c r="G31" s="36"/>
      <c r="H31" s="46"/>
      <c r="I31" s="46"/>
      <c r="J31" s="19">
        <f>IF(C31="",0,ROUND(C31*E31,0))</f>
        <v>0</v>
      </c>
      <c r="K31" s="19">
        <f>C31*$E$5+J31*N31</f>
        <v>0</v>
      </c>
      <c r="L31" s="19">
        <f>IF(J31="","",ROUND(J31+K31,0))</f>
        <v>0</v>
      </c>
      <c r="M31" s="173" t="str">
        <f>Year1!M31</f>
        <v>Y</v>
      </c>
      <c r="N31" s="65">
        <f>Year1!N31</f>
        <v>0.41</v>
      </c>
      <c r="O31" s="15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</row>
    <row r="32" spans="1:29" x14ac:dyDescent="0.2">
      <c r="A32" s="20"/>
      <c r="B32" s="29" t="str">
        <f>IF(Year1!$B32="","",Year1!$B32)</f>
        <v>Graduate Assistants</v>
      </c>
      <c r="C32" s="60"/>
      <c r="D32" s="47" t="str">
        <f>IF(Year1!D32=0,"",Year1!D32)</f>
        <v/>
      </c>
      <c r="E32" s="30" t="str">
        <f>IF(Year1!M32="Y",IF(Year3!E32="","",ROUND(Year3!E32*(1+Year1!C$5),0)),IF(Year3!E32="","",ROUND(Year3!E32,0)))</f>
        <v/>
      </c>
      <c r="F32" s="36" t="str">
        <f>IF(Year1!F32=0,"",Year1!F32)</f>
        <v/>
      </c>
      <c r="G32" s="36"/>
      <c r="H32" s="46"/>
      <c r="I32" s="46"/>
      <c r="J32" s="19">
        <f>IF(C32="",0,ROUND(C32*E32,0))</f>
        <v>0</v>
      </c>
      <c r="K32" s="19">
        <f t="shared" ref="K32:K34" si="3">C32*$E$5+J32*N32</f>
        <v>0</v>
      </c>
      <c r="L32" s="19">
        <f>IF(J32="","",ROUND(J32+K32,0))</f>
        <v>0</v>
      </c>
      <c r="M32" s="173" t="str">
        <f>Year1!M32</f>
        <v>Y</v>
      </c>
      <c r="N32" s="65">
        <f>Year1!N32</f>
        <v>0.41</v>
      </c>
      <c r="O32" s="15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</row>
    <row r="33" spans="1:29" x14ac:dyDescent="0.2">
      <c r="A33" s="20"/>
      <c r="B33" s="29" t="str">
        <f>IF(Year1!$B33="","",Year1!$B33)</f>
        <v>Graduate Assistants</v>
      </c>
      <c r="C33" s="60"/>
      <c r="D33" s="47" t="str">
        <f>IF(Year1!D33=0,"",Year1!D33)</f>
        <v/>
      </c>
      <c r="E33" s="30" t="str">
        <f>IF(Year1!M33="Y",IF(Year3!E33="","",ROUND(Year3!E33*(1+Year1!C$5),0)),IF(Year3!E33="","",ROUND(Year3!E33,0)))</f>
        <v/>
      </c>
      <c r="F33" s="36" t="str">
        <f>IF(Year1!F33=0,"",Year1!F33)</f>
        <v/>
      </c>
      <c r="G33" s="36"/>
      <c r="H33" s="46"/>
      <c r="I33" s="46"/>
      <c r="J33" s="19">
        <f>IF(C33="",0,ROUND(C33*E33,0))</f>
        <v>0</v>
      </c>
      <c r="K33" s="19">
        <f t="shared" si="3"/>
        <v>0</v>
      </c>
      <c r="L33" s="19">
        <f>IF(J33="","",ROUND(J33+K33,0))</f>
        <v>0</v>
      </c>
      <c r="M33" s="173" t="str">
        <f>Year1!M33</f>
        <v>Y</v>
      </c>
      <c r="N33" s="65">
        <f>Year1!N33</f>
        <v>0.41</v>
      </c>
      <c r="O33" s="15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</row>
    <row r="34" spans="1:29" x14ac:dyDescent="0.2">
      <c r="A34" s="20"/>
      <c r="B34" s="29" t="str">
        <f>IF(Year1!$B34="","",Year1!$B34)</f>
        <v>Graduate Assistants</v>
      </c>
      <c r="C34" s="60"/>
      <c r="D34" s="47" t="str">
        <f>IF(Year1!D34=0,"",Year1!D34)</f>
        <v/>
      </c>
      <c r="E34" s="30" t="str">
        <f>IF(Year1!M34="Y",IF(Year3!E34="","",ROUND(Year3!E34*(1+Year1!C$5),0)),IF(Year3!E34="","",ROUND(Year3!E34,0)))</f>
        <v/>
      </c>
      <c r="F34" s="36" t="str">
        <f>IF(Year1!F34=0,"",Year1!F34)</f>
        <v/>
      </c>
      <c r="G34" s="36"/>
      <c r="H34" s="46"/>
      <c r="I34" s="46"/>
      <c r="J34" s="19">
        <f>IF(C34="",0,ROUND(C34*E34,0))</f>
        <v>0</v>
      </c>
      <c r="K34" s="19">
        <f t="shared" si="3"/>
        <v>0</v>
      </c>
      <c r="L34" s="19">
        <f>IF(J34="","",ROUND(J34+K34,0))</f>
        <v>0</v>
      </c>
      <c r="M34" s="173" t="str">
        <f>Year1!M34</f>
        <v>Y</v>
      </c>
      <c r="N34" s="65">
        <f>Year1!N34</f>
        <v>0.41</v>
      </c>
      <c r="O34" s="15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</row>
    <row r="35" spans="1:29" x14ac:dyDescent="0.2">
      <c r="A35" s="161"/>
      <c r="B35" s="162" t="s">
        <v>123</v>
      </c>
      <c r="C35" s="163">
        <f>SUM(C31:C34)</f>
        <v>0</v>
      </c>
      <c r="D35" s="164"/>
      <c r="E35" s="165">
        <f>IF(C31="",0,J35/C35)</f>
        <v>0</v>
      </c>
      <c r="F35" s="36">
        <f>IF(F31="",0,AVERAGE(F31:F34))</f>
        <v>0</v>
      </c>
      <c r="G35" s="171"/>
      <c r="H35" s="172"/>
      <c r="I35" s="172"/>
      <c r="J35" s="165">
        <f>SUM(J31:J34)</f>
        <v>0</v>
      </c>
      <c r="K35" s="165">
        <f>SUM(K31:K34)</f>
        <v>0</v>
      </c>
      <c r="L35" s="165">
        <f>SUM(J35:K35)</f>
        <v>0</v>
      </c>
      <c r="M35" s="174"/>
      <c r="N35" s="65"/>
      <c r="O35" s="170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</row>
    <row r="36" spans="1:29" x14ac:dyDescent="0.2">
      <c r="A36" s="20">
        <v>4</v>
      </c>
      <c r="B36" s="29" t="str">
        <f>IF(Year1!$B36="","",Year1!$B36)</f>
        <v>Undergrad Students</v>
      </c>
      <c r="C36" s="60" t="str">
        <f>IF(Year1!C36=0,"",Year1!C36)</f>
        <v/>
      </c>
      <c r="D36" s="47" t="str">
        <f>IF(Year1!D36=0,"",Year1!D36)</f>
        <v/>
      </c>
      <c r="E36" s="143">
        <v>0</v>
      </c>
      <c r="F36" s="36" t="str">
        <f>IF(Year1!F36=0,"",Year1!F36)</f>
        <v/>
      </c>
      <c r="G36" s="36" t="e">
        <f>F36*12</f>
        <v>#VALUE!</v>
      </c>
      <c r="H36" s="46"/>
      <c r="I36" s="46"/>
      <c r="J36" s="19">
        <f>IF(C36="",0,ROUND(C36*E36,))</f>
        <v>0</v>
      </c>
      <c r="K36" s="19">
        <f>IF(C36="",0,ROUND(J36*N36,0))</f>
        <v>0</v>
      </c>
      <c r="L36" s="19">
        <f>IF(J36="","",ROUND(J36+K36,0))</f>
        <v>0</v>
      </c>
      <c r="M36" s="173" t="str">
        <f>Year1!M36</f>
        <v>Y</v>
      </c>
      <c r="N36" s="65">
        <f>Year1!N36</f>
        <v>0</v>
      </c>
      <c r="O36" s="15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</row>
    <row r="37" spans="1:29" x14ac:dyDescent="0.2">
      <c r="A37" s="20">
        <v>5</v>
      </c>
      <c r="B37" s="29" t="str">
        <f>IF(Year1!$B37="","",Year1!$B37)</f>
        <v>Secretarial/Clerical</v>
      </c>
      <c r="C37" s="60" t="str">
        <f>IF(Year1!C37=0,"",Year1!C37)</f>
        <v/>
      </c>
      <c r="D37" s="47" t="str">
        <f>IF(Year1!D37=0,"",Year1!D37)</f>
        <v/>
      </c>
      <c r="E37" s="30" t="str">
        <f>IF(Year1!M37="Y",IF(Year3!E37="","",ROUND(Year3!E37*(1+Year1!C$5),0)),IF(Year3!E37="","",ROUND(Year3!E37,0)))</f>
        <v/>
      </c>
      <c r="F37" s="47" t="str">
        <f>IF(Year1!F37=0,"",Year1!F37)</f>
        <v/>
      </c>
      <c r="G37" s="53"/>
      <c r="H37" s="46"/>
      <c r="I37" s="46"/>
      <c r="J37" s="19">
        <f t="shared" ref="J37:J42" si="4">IF(G37=0,0,ROUND(E37/F37*G37,0))</f>
        <v>0</v>
      </c>
      <c r="K37" s="19">
        <f t="shared" ref="K37:K42" si="5">J37*N37</f>
        <v>0</v>
      </c>
      <c r="L37" s="19">
        <f>IF(I$6="",0,ROUND(J37+K37,0))</f>
        <v>0</v>
      </c>
      <c r="M37" s="173" t="str">
        <f>Year1!M37</f>
        <v>Y</v>
      </c>
      <c r="N37" s="65">
        <f>Year1!N37</f>
        <v>0.46</v>
      </c>
      <c r="O37" s="15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</row>
    <row r="38" spans="1:29" x14ac:dyDescent="0.2">
      <c r="A38" s="20">
        <v>6</v>
      </c>
      <c r="B38" s="29" t="str">
        <f>IF(Year1!$B38="","",Year1!$B38)</f>
        <v>Other</v>
      </c>
      <c r="C38" s="60" t="str">
        <f>IF(Year1!C38=0,"",Year1!C38)</f>
        <v/>
      </c>
      <c r="D38" s="47" t="str">
        <f>IF(Year1!D38=0,"",Year1!D38)</f>
        <v/>
      </c>
      <c r="E38" s="30" t="str">
        <f>IF(Year1!M38="Y",IF(Year3!E38="","",ROUND(Year3!E38*(1+Year1!C$5),0)),IF(Year3!E38="","",ROUND(Year3!E38,0)))</f>
        <v/>
      </c>
      <c r="F38" s="47" t="str">
        <f>IF(Year1!F38=0,"",Year1!F38)</f>
        <v/>
      </c>
      <c r="G38" s="53"/>
      <c r="H38" s="46"/>
      <c r="I38" s="46"/>
      <c r="J38" s="19">
        <f t="shared" si="4"/>
        <v>0</v>
      </c>
      <c r="K38" s="19">
        <f t="shared" si="5"/>
        <v>0</v>
      </c>
      <c r="L38" s="19">
        <f>IF(I$6="",0,ROUND(J38+K38,0))</f>
        <v>0</v>
      </c>
      <c r="M38" s="173" t="str">
        <f>Year1!M38</f>
        <v>Y</v>
      </c>
      <c r="N38" s="65">
        <f>Year1!N38</f>
        <v>0.09</v>
      </c>
      <c r="O38" s="15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</row>
    <row r="39" spans="1:29" x14ac:dyDescent="0.2">
      <c r="A39" s="20">
        <v>7</v>
      </c>
      <c r="B39" s="29" t="str">
        <f>IF(Year1!$B39="","",Year1!$B39)</f>
        <v/>
      </c>
      <c r="C39" s="60" t="str">
        <f>IF(Year1!C39=0,"",Year1!C39)</f>
        <v/>
      </c>
      <c r="D39" s="47" t="str">
        <f>IF(Year1!D39=0,"",Year1!D39)</f>
        <v/>
      </c>
      <c r="E39" s="30" t="str">
        <f>IF(Year1!M39="Y",IF(Year3!E39="","",ROUND(Year3!E39*(1+Year1!C$5),0)),IF(Year3!E39="","",ROUND(Year3!E39,0)))</f>
        <v/>
      </c>
      <c r="F39" s="47" t="str">
        <f>IF(Year1!F39=0,"",Year1!F39)</f>
        <v/>
      </c>
      <c r="G39" s="53"/>
      <c r="H39" s="36"/>
      <c r="I39" s="36"/>
      <c r="J39" s="19">
        <f t="shared" si="4"/>
        <v>0</v>
      </c>
      <c r="K39" s="19">
        <f t="shared" si="5"/>
        <v>0</v>
      </c>
      <c r="L39" s="19">
        <f>ROUND(J39+K39,0)</f>
        <v>0</v>
      </c>
      <c r="M39" s="173" t="str">
        <f>Year1!M39</f>
        <v>Y</v>
      </c>
      <c r="N39" s="65">
        <f>Year1!N39</f>
        <v>0.09</v>
      </c>
      <c r="O39" s="15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</row>
    <row r="40" spans="1:29" x14ac:dyDescent="0.2">
      <c r="A40" s="20">
        <v>8</v>
      </c>
      <c r="B40" s="29" t="str">
        <f>IF(Year1!$B40="","",Year1!$B40)</f>
        <v/>
      </c>
      <c r="C40" s="60" t="str">
        <f>IF(Year1!C40=0,"",Year1!C40)</f>
        <v/>
      </c>
      <c r="D40" s="47" t="str">
        <f>IF(Year1!D40=0,"",Year1!D40)</f>
        <v/>
      </c>
      <c r="E40" s="30" t="str">
        <f>IF(Year1!M40="Y",IF(Year3!E40="","",ROUND(Year3!E40*(1+Year1!C$5),0)),IF(Year3!E40="","",ROUND(Year3!E40,0)))</f>
        <v/>
      </c>
      <c r="F40" s="47" t="str">
        <f>IF(Year1!F40=0,"",Year1!F40)</f>
        <v/>
      </c>
      <c r="G40" s="53"/>
      <c r="H40" s="36"/>
      <c r="I40" s="36"/>
      <c r="J40" s="19">
        <f t="shared" si="4"/>
        <v>0</v>
      </c>
      <c r="K40" s="19">
        <f t="shared" si="5"/>
        <v>0</v>
      </c>
      <c r="L40" s="19">
        <f>ROUND(J40+K40,0)</f>
        <v>0</v>
      </c>
      <c r="M40" s="173" t="str">
        <f>Year1!M40</f>
        <v>Y</v>
      </c>
      <c r="N40" s="65">
        <f>Year1!N40</f>
        <v>0.09</v>
      </c>
      <c r="O40" s="15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</row>
    <row r="41" spans="1:29" x14ac:dyDescent="0.2">
      <c r="A41" s="20">
        <v>9</v>
      </c>
      <c r="B41" s="29" t="str">
        <f>IF(Year1!$B41="","",Year1!$B41)</f>
        <v/>
      </c>
      <c r="C41" s="60" t="str">
        <f>IF(Year1!C41=0,"",Year1!C41)</f>
        <v/>
      </c>
      <c r="D41" s="47" t="str">
        <f>IF(Year1!D41=0,"",Year1!D41)</f>
        <v/>
      </c>
      <c r="E41" s="30" t="str">
        <f>IF(Year1!M41="Y",IF(Year3!E41="","",ROUND(Year3!E41*(1+Year1!C$5),0)),IF(Year3!E41="","",ROUND(Year3!E41,0)))</f>
        <v/>
      </c>
      <c r="F41" s="47" t="str">
        <f>IF(Year1!F41=0,"",Year1!F41)</f>
        <v/>
      </c>
      <c r="G41" s="53"/>
      <c r="H41" s="36"/>
      <c r="I41" s="36"/>
      <c r="J41" s="19">
        <f t="shared" si="4"/>
        <v>0</v>
      </c>
      <c r="K41" s="19">
        <f t="shared" si="5"/>
        <v>0</v>
      </c>
      <c r="L41" s="19">
        <f>ROUND(J41+K41,0)</f>
        <v>0</v>
      </c>
      <c r="M41" s="173" t="str">
        <f>Year1!M41</f>
        <v>Y</v>
      </c>
      <c r="N41" s="65">
        <f>Year1!N41</f>
        <v>0.09</v>
      </c>
      <c r="O41" s="15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</row>
    <row r="42" spans="1:29" x14ac:dyDescent="0.2">
      <c r="A42" s="20">
        <v>10</v>
      </c>
      <c r="B42" s="29" t="str">
        <f>IF(Year1!$B42="","",Year1!$B42)</f>
        <v/>
      </c>
      <c r="C42" s="60" t="str">
        <f>IF(Year1!C42=0,"",Year1!C42)</f>
        <v/>
      </c>
      <c r="D42" s="47" t="str">
        <f>IF(Year1!D42=0,"",Year1!D42)</f>
        <v/>
      </c>
      <c r="E42" s="30" t="str">
        <f>IF(Year1!M42="Y",IF(Year3!E42="","",ROUND(Year3!E42*(1+Year1!C$5),0)),IF(Year3!E42="","",ROUND(Year3!E42,0)))</f>
        <v/>
      </c>
      <c r="F42" s="47" t="str">
        <f>IF(Year1!F42=0,"",Year1!F42)</f>
        <v/>
      </c>
      <c r="G42" s="53"/>
      <c r="H42" s="36"/>
      <c r="I42" s="36"/>
      <c r="J42" s="19">
        <f t="shared" si="4"/>
        <v>0</v>
      </c>
      <c r="K42" s="19">
        <f t="shared" si="5"/>
        <v>0</v>
      </c>
      <c r="L42" s="19">
        <f>ROUND(J42+K42,0)</f>
        <v>0</v>
      </c>
      <c r="M42" s="173" t="str">
        <f>Year1!M42</f>
        <v>Y</v>
      </c>
      <c r="N42" s="65">
        <f>Year1!N42</f>
        <v>0.09</v>
      </c>
      <c r="O42" s="15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</row>
    <row r="43" spans="1:29" x14ac:dyDescent="0.2">
      <c r="A43" s="253" t="s">
        <v>13</v>
      </c>
      <c r="B43" s="254"/>
      <c r="C43" s="254"/>
      <c r="D43" s="254"/>
      <c r="E43" s="254"/>
      <c r="F43" s="254"/>
      <c r="G43" s="254"/>
      <c r="H43" s="254"/>
      <c r="I43" s="255"/>
      <c r="J43" s="4">
        <f>SUM(J25,J30,J35,J36:J42)</f>
        <v>0</v>
      </c>
      <c r="K43" s="4">
        <f>SUM(K25,K30,K35,K36:K42)</f>
        <v>0</v>
      </c>
      <c r="L43" s="4">
        <f>SUM(J43:K43)</f>
        <v>0</v>
      </c>
      <c r="O43" s="15">
        <f>IF(J35="","",ROUND(L43-J35*N31,0))</f>
        <v>0</v>
      </c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</row>
    <row r="44" spans="1:29" x14ac:dyDescent="0.2">
      <c r="A44" s="279" t="s">
        <v>91</v>
      </c>
      <c r="B44" s="280"/>
      <c r="C44" s="280"/>
      <c r="D44" s="39"/>
      <c r="E44" s="39"/>
      <c r="F44" s="39"/>
      <c r="G44" s="39"/>
      <c r="H44" s="39"/>
      <c r="I44" s="39"/>
      <c r="J44" s="48">
        <f t="shared" ref="J44:K44" si="6">J43+J19</f>
        <v>0</v>
      </c>
      <c r="K44" s="48">
        <f t="shared" si="6"/>
        <v>0</v>
      </c>
      <c r="L44" s="48">
        <f>L43+L19</f>
        <v>0</v>
      </c>
      <c r="N44" s="33"/>
      <c r="O44" s="15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</row>
    <row r="45" spans="1:29" x14ac:dyDescent="0.2">
      <c r="A45" s="247" t="s">
        <v>14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9"/>
      <c r="O45" s="15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</row>
    <row r="46" spans="1:29" x14ac:dyDescent="0.2">
      <c r="A46" s="20">
        <v>1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60"/>
      <c r="L46" s="56"/>
      <c r="O46" s="15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</row>
    <row r="47" spans="1:29" x14ac:dyDescent="0.2">
      <c r="A47" s="20">
        <v>2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60"/>
      <c r="L47" s="57"/>
      <c r="M47" s="174"/>
      <c r="O47" s="15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</row>
    <row r="48" spans="1:29" x14ac:dyDescent="0.2">
      <c r="A48" s="20">
        <v>3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60"/>
      <c r="L48" s="57"/>
      <c r="O48" s="15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</row>
    <row r="49" spans="1:29" x14ac:dyDescent="0.2">
      <c r="A49" s="20">
        <v>4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60"/>
      <c r="L49" s="57"/>
      <c r="O49" s="15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</row>
    <row r="50" spans="1:29" x14ac:dyDescent="0.2">
      <c r="A50" s="20">
        <v>5</v>
      </c>
      <c r="B50" s="239"/>
      <c r="C50" s="239"/>
      <c r="D50" s="239"/>
      <c r="E50" s="239"/>
      <c r="F50" s="239"/>
      <c r="G50" s="239"/>
      <c r="H50" s="239"/>
      <c r="I50" s="239"/>
      <c r="J50" s="239"/>
      <c r="K50" s="260"/>
      <c r="L50" s="57"/>
      <c r="O50" s="15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</row>
    <row r="51" spans="1:29" x14ac:dyDescent="0.2">
      <c r="A51" s="253" t="s">
        <v>15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5"/>
      <c r="L51" s="23">
        <f>SUM(L46:L50)</f>
        <v>0</v>
      </c>
      <c r="O51" s="15">
        <v>0</v>
      </c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</row>
    <row r="52" spans="1:29" x14ac:dyDescent="0.2">
      <c r="A52" s="247" t="s">
        <v>16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9"/>
      <c r="O52" s="15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</row>
    <row r="53" spans="1:29" x14ac:dyDescent="0.2">
      <c r="A53" s="20">
        <v>1</v>
      </c>
      <c r="B53" s="24" t="s">
        <v>18</v>
      </c>
      <c r="C53" s="276"/>
      <c r="D53" s="276"/>
      <c r="E53" s="276"/>
      <c r="F53" s="276"/>
      <c r="G53" s="276"/>
      <c r="H53" s="276"/>
      <c r="I53" s="276"/>
      <c r="J53" s="276"/>
      <c r="K53" s="277"/>
      <c r="L53" s="51">
        <v>0</v>
      </c>
      <c r="O53" s="15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</row>
    <row r="54" spans="1:29" x14ac:dyDescent="0.2">
      <c r="A54" s="20">
        <v>2</v>
      </c>
      <c r="B54" s="24" t="s">
        <v>19</v>
      </c>
      <c r="C54" s="272"/>
      <c r="D54" s="239"/>
      <c r="E54" s="239"/>
      <c r="F54" s="239"/>
      <c r="G54" s="239"/>
      <c r="H54" s="239"/>
      <c r="I54" s="239"/>
      <c r="J54" s="239"/>
      <c r="K54" s="260"/>
      <c r="L54" s="51">
        <v>0</v>
      </c>
      <c r="O54" s="15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</row>
    <row r="55" spans="1:29" x14ac:dyDescent="0.2">
      <c r="A55" s="253" t="s">
        <v>17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5"/>
      <c r="L55" s="23">
        <f>SUM(L53:L54)</f>
        <v>0</v>
      </c>
      <c r="O55" s="15">
        <f>L55</f>
        <v>0</v>
      </c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</row>
    <row r="56" spans="1:29" x14ac:dyDescent="0.2">
      <c r="A56" s="247" t="s">
        <v>20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9"/>
      <c r="O56" s="15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</row>
    <row r="57" spans="1:29" x14ac:dyDescent="0.2">
      <c r="A57" s="20">
        <v>1</v>
      </c>
      <c r="B57" s="24" t="s">
        <v>21</v>
      </c>
      <c r="C57" s="272"/>
      <c r="D57" s="239"/>
      <c r="E57" s="239"/>
      <c r="F57" s="239"/>
      <c r="G57" s="239"/>
      <c r="H57" s="239"/>
      <c r="I57" s="239"/>
      <c r="J57" s="239"/>
      <c r="K57" s="260"/>
      <c r="L57" s="51"/>
      <c r="O57" s="15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</row>
    <row r="58" spans="1:29" x14ac:dyDescent="0.2">
      <c r="A58" s="20">
        <v>2</v>
      </c>
      <c r="B58" s="24" t="s">
        <v>22</v>
      </c>
      <c r="C58" s="272"/>
      <c r="D58" s="239"/>
      <c r="E58" s="239"/>
      <c r="F58" s="239"/>
      <c r="G58" s="239"/>
      <c r="H58" s="239"/>
      <c r="I58" s="239"/>
      <c r="J58" s="239"/>
      <c r="K58" s="260"/>
      <c r="L58" s="51"/>
      <c r="O58" s="15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</row>
    <row r="59" spans="1:29" x14ac:dyDescent="0.2">
      <c r="A59" s="20">
        <v>3</v>
      </c>
      <c r="B59" s="24" t="s">
        <v>23</v>
      </c>
      <c r="C59" s="272"/>
      <c r="D59" s="239"/>
      <c r="E59" s="239"/>
      <c r="F59" s="239"/>
      <c r="G59" s="239"/>
      <c r="H59" s="239"/>
      <c r="I59" s="239"/>
      <c r="J59" s="239"/>
      <c r="K59" s="260"/>
      <c r="L59" s="51"/>
      <c r="O59" s="15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</row>
    <row r="60" spans="1:29" x14ac:dyDescent="0.2">
      <c r="A60" s="20">
        <v>4</v>
      </c>
      <c r="B60" s="24" t="s">
        <v>24</v>
      </c>
      <c r="C60" s="272"/>
      <c r="D60" s="239"/>
      <c r="E60" s="239"/>
      <c r="F60" s="239"/>
      <c r="G60" s="239"/>
      <c r="H60" s="239"/>
      <c r="I60" s="239"/>
      <c r="J60" s="239"/>
      <c r="K60" s="260"/>
      <c r="L60" s="51"/>
      <c r="O60" s="15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</row>
    <row r="61" spans="1:29" x14ac:dyDescent="0.2">
      <c r="A61" s="20">
        <v>5</v>
      </c>
      <c r="B61" s="24" t="s">
        <v>25</v>
      </c>
      <c r="C61" s="272"/>
      <c r="D61" s="239"/>
      <c r="E61" s="239"/>
      <c r="F61" s="239"/>
      <c r="G61" s="239"/>
      <c r="H61" s="239"/>
      <c r="I61" s="239"/>
      <c r="J61" s="239"/>
      <c r="K61" s="260"/>
      <c r="L61" s="51"/>
      <c r="O61" s="15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</row>
    <row r="62" spans="1:29" x14ac:dyDescent="0.2">
      <c r="A62" s="253" t="s">
        <v>26</v>
      </c>
      <c r="B62" s="254"/>
      <c r="C62" s="254"/>
      <c r="D62" s="254"/>
      <c r="E62" s="254"/>
      <c r="F62" s="254"/>
      <c r="G62" s="254"/>
      <c r="H62" s="254"/>
      <c r="I62" s="254"/>
      <c r="J62" s="254"/>
      <c r="K62" s="255"/>
      <c r="L62" s="23">
        <f>SUM(L57:L61)</f>
        <v>0</v>
      </c>
      <c r="O62" s="58">
        <f>L62</f>
        <v>0</v>
      </c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</row>
    <row r="63" spans="1:29" x14ac:dyDescent="0.2">
      <c r="A63" s="247" t="s">
        <v>27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9"/>
      <c r="O63" s="15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</row>
    <row r="64" spans="1:29" x14ac:dyDescent="0.2">
      <c r="A64" s="20">
        <v>1</v>
      </c>
      <c r="B64" s="236" t="s">
        <v>28</v>
      </c>
      <c r="C64" s="236"/>
      <c r="D64" s="239"/>
      <c r="E64" s="239"/>
      <c r="F64" s="239"/>
      <c r="G64" s="239"/>
      <c r="H64" s="239"/>
      <c r="I64" s="239"/>
      <c r="J64" s="239"/>
      <c r="K64" s="260"/>
      <c r="L64" s="51">
        <v>0</v>
      </c>
      <c r="O64" s="15">
        <f>L64</f>
        <v>0</v>
      </c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</row>
    <row r="65" spans="1:29" x14ac:dyDescent="0.2">
      <c r="A65" s="20">
        <v>2</v>
      </c>
      <c r="B65" s="236" t="s">
        <v>29</v>
      </c>
      <c r="C65" s="236"/>
      <c r="D65" s="239"/>
      <c r="E65" s="239"/>
      <c r="F65" s="239"/>
      <c r="G65" s="239"/>
      <c r="H65" s="239"/>
      <c r="I65" s="239"/>
      <c r="J65" s="239"/>
      <c r="K65" s="260"/>
      <c r="L65" s="51">
        <v>0</v>
      </c>
      <c r="O65" s="15">
        <f t="shared" ref="O65:O73" si="7">L65</f>
        <v>0</v>
      </c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</row>
    <row r="66" spans="1:29" x14ac:dyDescent="0.2">
      <c r="A66" s="20">
        <v>3</v>
      </c>
      <c r="B66" s="236" t="s">
        <v>30</v>
      </c>
      <c r="C66" s="236"/>
      <c r="D66" s="239"/>
      <c r="E66" s="239"/>
      <c r="F66" s="239"/>
      <c r="G66" s="239"/>
      <c r="H66" s="239"/>
      <c r="I66" s="239"/>
      <c r="J66" s="239"/>
      <c r="K66" s="260"/>
      <c r="L66" s="51">
        <v>0</v>
      </c>
      <c r="O66" s="15">
        <f t="shared" si="7"/>
        <v>0</v>
      </c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</row>
    <row r="67" spans="1:29" x14ac:dyDescent="0.2">
      <c r="A67" s="20">
        <v>4</v>
      </c>
      <c r="B67" s="236" t="s">
        <v>31</v>
      </c>
      <c r="C67" s="236"/>
      <c r="D67" s="239"/>
      <c r="E67" s="239"/>
      <c r="F67" s="239"/>
      <c r="G67" s="239"/>
      <c r="H67" s="239"/>
      <c r="I67" s="239"/>
      <c r="J67" s="239"/>
      <c r="K67" s="260"/>
      <c r="L67" s="51">
        <v>0</v>
      </c>
      <c r="O67" s="15">
        <f t="shared" si="7"/>
        <v>0</v>
      </c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</row>
    <row r="68" spans="1:29" x14ac:dyDescent="0.2">
      <c r="A68" s="20">
        <v>5</v>
      </c>
      <c r="B68" s="256" t="s">
        <v>97</v>
      </c>
      <c r="C68" s="256"/>
      <c r="D68" s="256"/>
      <c r="E68" s="256"/>
      <c r="F68" s="256"/>
      <c r="G68" s="256"/>
      <c r="H68" s="256"/>
      <c r="I68" s="256"/>
      <c r="J68" s="256"/>
      <c r="K68" s="257"/>
      <c r="L68" s="19">
        <f>Consortium!H68</f>
        <v>0</v>
      </c>
      <c r="O68" s="15">
        <f>SUM(Consortium!O6:O64)</f>
        <v>0</v>
      </c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</row>
    <row r="69" spans="1:29" x14ac:dyDescent="0.2">
      <c r="A69" s="20">
        <v>6</v>
      </c>
      <c r="B69" s="236" t="s">
        <v>33</v>
      </c>
      <c r="C69" s="236"/>
      <c r="D69" s="239"/>
      <c r="E69" s="239"/>
      <c r="F69" s="239"/>
      <c r="G69" s="239"/>
      <c r="H69" s="239"/>
      <c r="I69" s="239"/>
      <c r="J69" s="239"/>
      <c r="K69" s="260"/>
      <c r="L69" s="51">
        <v>0</v>
      </c>
      <c r="O69" s="15">
        <f t="shared" si="7"/>
        <v>0</v>
      </c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</row>
    <row r="70" spans="1:29" x14ac:dyDescent="0.2">
      <c r="A70" s="20">
        <v>7</v>
      </c>
      <c r="B70" s="236" t="s">
        <v>34</v>
      </c>
      <c r="C70" s="236"/>
      <c r="D70" s="239"/>
      <c r="E70" s="239"/>
      <c r="F70" s="239"/>
      <c r="G70" s="239"/>
      <c r="H70" s="239"/>
      <c r="I70" s="239"/>
      <c r="J70" s="239"/>
      <c r="K70" s="260"/>
      <c r="L70" s="51">
        <v>0</v>
      </c>
      <c r="O70" s="15">
        <v>0</v>
      </c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</row>
    <row r="71" spans="1:29" x14ac:dyDescent="0.2">
      <c r="A71" s="20">
        <v>8</v>
      </c>
      <c r="B71" s="235" t="str">
        <f>IF(Year1!B71="","",Year1!B71)</f>
        <v>Other</v>
      </c>
      <c r="C71" s="239"/>
      <c r="D71" s="240"/>
      <c r="E71" s="240"/>
      <c r="F71" s="240"/>
      <c r="G71" s="240"/>
      <c r="H71" s="240"/>
      <c r="I71" s="240"/>
      <c r="J71" s="240"/>
      <c r="K71" s="241"/>
      <c r="L71" s="51">
        <v>0</v>
      </c>
      <c r="O71" s="15">
        <f t="shared" si="7"/>
        <v>0</v>
      </c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</row>
    <row r="72" spans="1:29" x14ac:dyDescent="0.2">
      <c r="A72" s="20">
        <v>9</v>
      </c>
      <c r="B72" s="235" t="str">
        <f>IF(Year1!B72="","",Year1!B72)</f>
        <v/>
      </c>
      <c r="C72" s="239"/>
      <c r="D72" s="240"/>
      <c r="E72" s="240"/>
      <c r="F72" s="240"/>
      <c r="G72" s="240"/>
      <c r="H72" s="240"/>
      <c r="I72" s="240"/>
      <c r="J72" s="240"/>
      <c r="K72" s="241"/>
      <c r="L72" s="51">
        <v>0</v>
      </c>
      <c r="O72" s="15">
        <f t="shared" si="7"/>
        <v>0</v>
      </c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</row>
    <row r="73" spans="1:29" x14ac:dyDescent="0.2">
      <c r="A73" s="20">
        <v>10</v>
      </c>
      <c r="B73" s="235" t="str">
        <f>IF(Year1!B73="","",Year1!B73)</f>
        <v/>
      </c>
      <c r="C73" s="239"/>
      <c r="D73" s="240"/>
      <c r="E73" s="240"/>
      <c r="F73" s="240"/>
      <c r="G73" s="240"/>
      <c r="H73" s="240"/>
      <c r="I73" s="240"/>
      <c r="J73" s="240"/>
      <c r="K73" s="241"/>
      <c r="L73" s="51">
        <v>0</v>
      </c>
      <c r="O73" s="15">
        <f t="shared" si="7"/>
        <v>0</v>
      </c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</row>
    <row r="74" spans="1:29" x14ac:dyDescent="0.2">
      <c r="A74" s="253" t="s">
        <v>35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5"/>
      <c r="L74" s="4">
        <f>SUM(L64:L73)</f>
        <v>0</v>
      </c>
      <c r="O74" s="15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</row>
    <row r="75" spans="1:29" x14ac:dyDescent="0.2">
      <c r="A75" s="247" t="s">
        <v>36</v>
      </c>
      <c r="B75" s="248"/>
      <c r="C75" s="248"/>
      <c r="D75" s="248"/>
      <c r="E75" s="248"/>
      <c r="F75" s="248"/>
      <c r="G75" s="248"/>
      <c r="H75" s="248"/>
      <c r="I75" s="248"/>
      <c r="J75" s="248"/>
      <c r="K75" s="249"/>
      <c r="L75" s="3">
        <f>L19+L43+L51+L55+L62+L74</f>
        <v>0</v>
      </c>
      <c r="O75" s="73">
        <f>SUM(O7:O74)</f>
        <v>0</v>
      </c>
    </row>
    <row r="76" spans="1:29" x14ac:dyDescent="0.2">
      <c r="A76" s="247" t="s">
        <v>37</v>
      </c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9"/>
    </row>
    <row r="77" spans="1:29" x14ac:dyDescent="0.2">
      <c r="A77" s="20"/>
      <c r="B77" s="251" t="s">
        <v>38</v>
      </c>
      <c r="C77" s="252"/>
      <c r="D77" s="250" t="s">
        <v>39</v>
      </c>
      <c r="E77" s="251"/>
      <c r="F77" s="251"/>
      <c r="G77" s="251"/>
      <c r="H77" s="251"/>
      <c r="I77" s="252"/>
      <c r="J77" s="250" t="s">
        <v>40</v>
      </c>
      <c r="K77" s="252"/>
      <c r="L77" s="16" t="s">
        <v>41</v>
      </c>
      <c r="Q77" s="148"/>
      <c r="R77" s="149"/>
    </row>
    <row r="78" spans="1:29" x14ac:dyDescent="0.2">
      <c r="A78" s="20">
        <v>1</v>
      </c>
      <c r="B78" s="305" t="str">
        <f>Year1!B78</f>
        <v>MTDC</v>
      </c>
      <c r="C78" s="306"/>
      <c r="D78" s="307">
        <f>IF(B78=MTDC,O75,IF(B78=TDC,L75,IF(B78=TFFA,L75,"")))</f>
        <v>0</v>
      </c>
      <c r="E78" s="308"/>
      <c r="F78" s="308"/>
      <c r="G78" s="308"/>
      <c r="H78" s="308"/>
      <c r="I78" s="308"/>
      <c r="J78" s="309">
        <f>Year1!J78</f>
        <v>0.51</v>
      </c>
      <c r="K78" s="310"/>
      <c r="L78" s="19">
        <f>IF(B78=MTDC,D78*J78,IF(B78=TDC,D78*J78,IF(B78=TFFA,D78*(J78/(1-J78)),"")))</f>
        <v>0</v>
      </c>
      <c r="Q78" s="150"/>
      <c r="R78" s="151"/>
    </row>
    <row r="79" spans="1:29" x14ac:dyDescent="0.2">
      <c r="A79" s="20">
        <v>2</v>
      </c>
      <c r="B79" s="261"/>
      <c r="C79" s="262"/>
      <c r="D79" s="250"/>
      <c r="E79" s="251"/>
      <c r="F79" s="251"/>
      <c r="G79" s="251"/>
      <c r="H79" s="251"/>
      <c r="I79" s="252"/>
      <c r="J79" s="258"/>
      <c r="K79" s="259"/>
      <c r="L79" s="19">
        <f>ROUND(D79*J79,0)</f>
        <v>0</v>
      </c>
      <c r="Q79" s="150"/>
      <c r="R79" s="151"/>
    </row>
    <row r="80" spans="1:29" x14ac:dyDescent="0.2">
      <c r="A80" s="20">
        <v>3</v>
      </c>
      <c r="B80" s="261"/>
      <c r="C80" s="262"/>
      <c r="D80" s="250"/>
      <c r="E80" s="251"/>
      <c r="F80" s="251"/>
      <c r="G80" s="251"/>
      <c r="H80" s="251"/>
      <c r="I80" s="252"/>
      <c r="J80" s="258"/>
      <c r="K80" s="259"/>
      <c r="L80" s="19">
        <f>ROUND(D80*J80,0)</f>
        <v>0</v>
      </c>
      <c r="Q80" s="150"/>
      <c r="R80" s="151"/>
    </row>
    <row r="81" spans="1:18" x14ac:dyDescent="0.2">
      <c r="A81" s="20">
        <v>4</v>
      </c>
      <c r="B81" s="261"/>
      <c r="C81" s="262"/>
      <c r="D81" s="250"/>
      <c r="E81" s="251"/>
      <c r="F81" s="251"/>
      <c r="G81" s="251"/>
      <c r="H81" s="251"/>
      <c r="I81" s="252"/>
      <c r="J81" s="258"/>
      <c r="K81" s="259"/>
      <c r="L81" s="19">
        <f>ROUND(D81*J81,0)</f>
        <v>0</v>
      </c>
      <c r="Q81" s="150"/>
      <c r="R81" s="151"/>
    </row>
    <row r="82" spans="1:18" x14ac:dyDescent="0.2">
      <c r="A82" s="253" t="s">
        <v>42</v>
      </c>
      <c r="B82" s="254"/>
      <c r="C82" s="254"/>
      <c r="D82" s="254"/>
      <c r="E82" s="254"/>
      <c r="F82" s="254"/>
      <c r="G82" s="254"/>
      <c r="H82" s="254"/>
      <c r="I82" s="254"/>
      <c r="J82" s="254"/>
      <c r="K82" s="255"/>
      <c r="L82" s="26">
        <f>SUM(L78:L81)</f>
        <v>0</v>
      </c>
      <c r="Q82" s="150"/>
      <c r="R82" s="151"/>
    </row>
    <row r="83" spans="1:18" x14ac:dyDescent="0.2">
      <c r="A83" s="247" t="s">
        <v>43</v>
      </c>
      <c r="B83" s="248"/>
      <c r="C83" s="248"/>
      <c r="D83" s="248"/>
      <c r="E83" s="248"/>
      <c r="F83" s="248"/>
      <c r="G83" s="248"/>
      <c r="H83" s="248"/>
      <c r="I83" s="248"/>
      <c r="J83" s="248"/>
      <c r="K83" s="249"/>
      <c r="L83" s="3">
        <f>L75+L82</f>
        <v>0</v>
      </c>
      <c r="Q83" s="150"/>
      <c r="R83" s="151"/>
    </row>
    <row r="85" spans="1:18" x14ac:dyDescent="0.2">
      <c r="J85" s="242" t="s">
        <v>128</v>
      </c>
      <c r="K85" s="243"/>
      <c r="L85" s="244"/>
    </row>
    <row r="86" spans="1:18" x14ac:dyDescent="0.2">
      <c r="J86" s="8" t="s">
        <v>47</v>
      </c>
      <c r="L86" s="27">
        <f>L75</f>
        <v>0</v>
      </c>
    </row>
    <row r="87" spans="1:18" x14ac:dyDescent="0.2">
      <c r="J87" s="8" t="s">
        <v>48</v>
      </c>
      <c r="L87" s="158">
        <f>Consortium!H67</f>
        <v>0</v>
      </c>
    </row>
    <row r="88" spans="1:18" x14ac:dyDescent="0.2">
      <c r="J88" s="8" t="s">
        <v>49</v>
      </c>
      <c r="L88" s="27">
        <f>L86-L87</f>
        <v>0</v>
      </c>
    </row>
    <row r="92" spans="1:18" s="150" customFormat="1" ht="13.5" thickBot="1" x14ac:dyDescent="0.25">
      <c r="A92" s="221"/>
      <c r="B92" s="148" t="s">
        <v>114</v>
      </c>
      <c r="C92" s="221"/>
      <c r="D92" s="221"/>
      <c r="E92" s="221"/>
      <c r="F92" s="221"/>
      <c r="G92" s="221"/>
      <c r="H92" s="221"/>
      <c r="I92" s="221"/>
      <c r="J92" s="221"/>
      <c r="K92" s="221"/>
      <c r="L92" s="154"/>
      <c r="M92" s="174"/>
    </row>
    <row r="93" spans="1:18" s="150" customFormat="1" ht="12.6" customHeight="1" x14ac:dyDescent="0.2">
      <c r="A93" s="222"/>
      <c r="B93" s="223"/>
      <c r="C93" s="223"/>
      <c r="D93" s="223"/>
      <c r="E93" s="223"/>
      <c r="F93" s="223"/>
      <c r="G93" s="223"/>
      <c r="H93" s="223"/>
      <c r="I93" s="224"/>
      <c r="J93" s="221"/>
      <c r="K93" s="221"/>
      <c r="L93" s="154"/>
      <c r="M93" s="174"/>
    </row>
    <row r="94" spans="1:18" s="150" customFormat="1" ht="12.6" customHeight="1" x14ac:dyDescent="0.2">
      <c r="A94" s="225"/>
      <c r="B94" s="148" t="s">
        <v>108</v>
      </c>
      <c r="C94" s="221"/>
      <c r="D94" s="221"/>
      <c r="E94" s="148" t="s">
        <v>115</v>
      </c>
      <c r="F94" s="221"/>
      <c r="G94" s="221"/>
      <c r="H94" s="221"/>
      <c r="I94" s="226"/>
      <c r="J94" s="221"/>
      <c r="K94" s="221"/>
      <c r="M94" s="174"/>
    </row>
    <row r="95" spans="1:18" s="150" customFormat="1" ht="12.6" customHeight="1" x14ac:dyDescent="0.2">
      <c r="A95" s="225"/>
      <c r="B95" s="221" t="s">
        <v>132</v>
      </c>
      <c r="C95" s="227">
        <v>0.48499999999999999</v>
      </c>
      <c r="D95" s="221"/>
      <c r="E95" s="155" t="s">
        <v>61</v>
      </c>
      <c r="F95" s="221" t="s">
        <v>116</v>
      </c>
      <c r="G95" s="221"/>
      <c r="H95" s="221"/>
      <c r="I95" s="226"/>
      <c r="J95" s="221"/>
      <c r="K95" s="221"/>
      <c r="M95" s="174"/>
    </row>
    <row r="96" spans="1:18" s="150" customFormat="1" ht="12.6" customHeight="1" x14ac:dyDescent="0.2">
      <c r="A96" s="225"/>
      <c r="B96" s="221" t="s">
        <v>133</v>
      </c>
      <c r="C96" s="227">
        <v>0.51</v>
      </c>
      <c r="D96" s="221"/>
      <c r="E96" s="155" t="s">
        <v>117</v>
      </c>
      <c r="F96" s="221" t="s">
        <v>47</v>
      </c>
      <c r="G96" s="221"/>
      <c r="H96" s="221"/>
      <c r="I96" s="226"/>
      <c r="J96" s="221"/>
      <c r="K96" s="221"/>
      <c r="M96" s="174"/>
    </row>
    <row r="97" spans="1:17" s="150" customFormat="1" ht="12.6" customHeight="1" x14ac:dyDescent="0.2">
      <c r="A97" s="225"/>
      <c r="B97" s="221" t="s">
        <v>109</v>
      </c>
      <c r="C97" s="227">
        <v>0.45500000000000002</v>
      </c>
      <c r="D97" s="221"/>
      <c r="E97" s="155" t="s">
        <v>118</v>
      </c>
      <c r="F97" s="221" t="s">
        <v>119</v>
      </c>
      <c r="G97" s="221"/>
      <c r="H97" s="221"/>
      <c r="I97" s="226"/>
      <c r="J97" s="221"/>
      <c r="K97" s="221"/>
      <c r="L97" s="154"/>
      <c r="M97" s="174"/>
    </row>
    <row r="98" spans="1:17" s="150" customFormat="1" x14ac:dyDescent="0.2">
      <c r="A98" s="225"/>
      <c r="B98" s="221" t="s">
        <v>110</v>
      </c>
      <c r="C98" s="227">
        <v>0.5</v>
      </c>
      <c r="D98" s="221"/>
      <c r="E98" s="221"/>
      <c r="F98" s="221"/>
      <c r="G98" s="221"/>
      <c r="H98" s="221"/>
      <c r="I98" s="226"/>
      <c r="J98" s="221"/>
      <c r="K98" s="221"/>
      <c r="L98" s="154"/>
      <c r="M98" s="174"/>
    </row>
    <row r="99" spans="1:17" s="150" customFormat="1" x14ac:dyDescent="0.2">
      <c r="A99" s="228"/>
      <c r="B99" s="221" t="s">
        <v>111</v>
      </c>
      <c r="C99" s="227">
        <v>0.39</v>
      </c>
      <c r="D99" s="148"/>
      <c r="E99" s="148"/>
      <c r="F99" s="148"/>
      <c r="G99" s="148"/>
      <c r="H99" s="148"/>
      <c r="I99" s="226"/>
      <c r="J99" s="148"/>
      <c r="K99" s="221"/>
      <c r="L99" s="154"/>
      <c r="M99" s="174"/>
      <c r="N99" s="148"/>
      <c r="O99" s="148"/>
      <c r="P99" s="148"/>
      <c r="Q99" s="148"/>
    </row>
    <row r="100" spans="1:17" s="150" customFormat="1" ht="11.25" x14ac:dyDescent="0.2">
      <c r="A100" s="228"/>
      <c r="B100" s="221" t="s">
        <v>112</v>
      </c>
      <c r="C100" s="227">
        <v>0.32</v>
      </c>
      <c r="D100" s="221"/>
      <c r="E100" s="221"/>
      <c r="F100" s="221"/>
      <c r="G100" s="221"/>
      <c r="H100" s="221"/>
      <c r="I100" s="226"/>
      <c r="J100" s="221"/>
      <c r="K100" s="221"/>
      <c r="L100" s="154"/>
      <c r="M100" s="183"/>
    </row>
    <row r="101" spans="1:17" s="150" customFormat="1" ht="11.25" x14ac:dyDescent="0.2">
      <c r="A101" s="156"/>
      <c r="B101" s="221" t="s">
        <v>113</v>
      </c>
      <c r="C101" s="227">
        <v>0.26</v>
      </c>
      <c r="D101" s="221"/>
      <c r="E101" s="221"/>
      <c r="F101" s="221"/>
      <c r="G101" s="221"/>
      <c r="H101" s="221"/>
      <c r="I101" s="226"/>
      <c r="J101" s="221"/>
      <c r="K101" s="221"/>
      <c r="L101" s="154"/>
      <c r="M101" s="183"/>
    </row>
    <row r="102" spans="1:17" s="150" customFormat="1" ht="12" thickBot="1" x14ac:dyDescent="0.25">
      <c r="A102" s="229"/>
      <c r="B102" s="230"/>
      <c r="C102" s="231"/>
      <c r="D102" s="231"/>
      <c r="E102" s="231"/>
      <c r="F102" s="231"/>
      <c r="G102" s="231"/>
      <c r="H102" s="231"/>
      <c r="I102" s="232"/>
      <c r="J102" s="233"/>
      <c r="K102" s="233"/>
      <c r="L102" s="154"/>
      <c r="M102" s="183"/>
      <c r="N102" s="157"/>
      <c r="O102" s="157"/>
      <c r="P102" s="157"/>
      <c r="Q102" s="157"/>
    </row>
    <row r="104" spans="1:17" x14ac:dyDescent="0.2">
      <c r="M104" s="175"/>
    </row>
    <row r="105" spans="1:17" x14ac:dyDescent="0.2">
      <c r="M105" s="175"/>
    </row>
    <row r="106" spans="1:17" x14ac:dyDescent="0.2">
      <c r="M106" s="175"/>
    </row>
    <row r="107" spans="1:17" x14ac:dyDescent="0.2">
      <c r="M107" s="175"/>
    </row>
    <row r="108" spans="1:17" x14ac:dyDescent="0.2">
      <c r="M108" s="175"/>
    </row>
    <row r="109" spans="1:17" x14ac:dyDescent="0.2">
      <c r="M109" s="175"/>
    </row>
    <row r="110" spans="1:17" x14ac:dyDescent="0.2">
      <c r="M110" s="175"/>
    </row>
    <row r="111" spans="1:17" x14ac:dyDescent="0.2">
      <c r="M111" s="176"/>
    </row>
    <row r="112" spans="1:17" x14ac:dyDescent="0.2">
      <c r="M112" s="175"/>
    </row>
    <row r="113" spans="13:13" x14ac:dyDescent="0.2">
      <c r="M113" s="175"/>
    </row>
    <row r="114" spans="13:13" x14ac:dyDescent="0.2">
      <c r="M114" s="177"/>
    </row>
  </sheetData>
  <sheetProtection password="8B40" sheet="1" objects="1" scenarios="1" formatColumns="0"/>
  <mergeCells count="72">
    <mergeCell ref="A75:K75"/>
    <mergeCell ref="A74:K74"/>
    <mergeCell ref="C71:K71"/>
    <mergeCell ref="C72:K72"/>
    <mergeCell ref="C73:K73"/>
    <mergeCell ref="D2:F2"/>
    <mergeCell ref="D3:L4"/>
    <mergeCell ref="E6:F6"/>
    <mergeCell ref="G6:H6"/>
    <mergeCell ref="I6:J6"/>
    <mergeCell ref="A83:K83"/>
    <mergeCell ref="D77:I77"/>
    <mergeCell ref="J77:K77"/>
    <mergeCell ref="A82:K82"/>
    <mergeCell ref="B79:C79"/>
    <mergeCell ref="B80:C80"/>
    <mergeCell ref="B81:C81"/>
    <mergeCell ref="B77:C77"/>
    <mergeCell ref="B78:C78"/>
    <mergeCell ref="A76:L76"/>
    <mergeCell ref="D78:I78"/>
    <mergeCell ref="D80:I80"/>
    <mergeCell ref="D81:I81"/>
    <mergeCell ref="J78:K78"/>
    <mergeCell ref="J79:K79"/>
    <mergeCell ref="J80:K80"/>
    <mergeCell ref="J81:K81"/>
    <mergeCell ref="D79:I79"/>
    <mergeCell ref="D67:K67"/>
    <mergeCell ref="D69:K69"/>
    <mergeCell ref="D70:K70"/>
    <mergeCell ref="B68:K68"/>
    <mergeCell ref="A63:L63"/>
    <mergeCell ref="D64:K64"/>
    <mergeCell ref="D65:K65"/>
    <mergeCell ref="B50:K50"/>
    <mergeCell ref="A51:K51"/>
    <mergeCell ref="A52:L52"/>
    <mergeCell ref="C53:K53"/>
    <mergeCell ref="D66:K66"/>
    <mergeCell ref="F8:F9"/>
    <mergeCell ref="C8:C9"/>
    <mergeCell ref="A43:I43"/>
    <mergeCell ref="A44:C44"/>
    <mergeCell ref="A62:K62"/>
    <mergeCell ref="B18:C18"/>
    <mergeCell ref="D18:I18"/>
    <mergeCell ref="B46:K46"/>
    <mergeCell ref="C54:K54"/>
    <mergeCell ref="A55:K55"/>
    <mergeCell ref="A56:L56"/>
    <mergeCell ref="C58:K58"/>
    <mergeCell ref="C59:K59"/>
    <mergeCell ref="C60:K60"/>
    <mergeCell ref="C61:K61"/>
    <mergeCell ref="C57:K57"/>
    <mergeCell ref="J85:L85"/>
    <mergeCell ref="M7:M9"/>
    <mergeCell ref="E8:E9"/>
    <mergeCell ref="H20:I20"/>
    <mergeCell ref="A7:L7"/>
    <mergeCell ref="A19:I19"/>
    <mergeCell ref="A8:B9"/>
    <mergeCell ref="J8:J9"/>
    <mergeCell ref="K8:K9"/>
    <mergeCell ref="L8:L9"/>
    <mergeCell ref="G8:I8"/>
    <mergeCell ref="D8:D9"/>
    <mergeCell ref="A45:L45"/>
    <mergeCell ref="B47:K47"/>
    <mergeCell ref="B48:K48"/>
    <mergeCell ref="B49:K49"/>
  </mergeCells>
  <phoneticPr fontId="2" type="noConversion"/>
  <pageMargins left="0" right="0" top="0.25" bottom="0.25" header="0" footer="0"/>
  <pageSetup scale="1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114"/>
  <sheetViews>
    <sheetView zoomScaleNormal="100" workbookViewId="0">
      <selection activeCell="L2" sqref="L2"/>
    </sheetView>
  </sheetViews>
  <sheetFormatPr defaultRowHeight="12.75" x14ac:dyDescent="0.2"/>
  <cols>
    <col min="1" max="1" width="3.28515625" style="7" customWidth="1"/>
    <col min="2" max="2" width="28.140625" style="7" customWidth="1"/>
    <col min="3" max="3" width="6.7109375" style="7" customWidth="1"/>
    <col min="4" max="4" width="18.5703125" style="7" customWidth="1"/>
    <col min="5" max="5" width="10.85546875" style="7" customWidth="1"/>
    <col min="6" max="6" width="7.28515625" style="7" bestFit="1" customWidth="1"/>
    <col min="7" max="9" width="6.42578125" style="7" customWidth="1"/>
    <col min="10" max="10" width="10.7109375" style="7" customWidth="1"/>
    <col min="11" max="11" width="11.7109375" style="7" customWidth="1"/>
    <col min="12" max="12" width="11.5703125" style="7" customWidth="1"/>
    <col min="13" max="13" width="5.140625" style="173" customWidth="1"/>
    <col min="14" max="14" width="7.28515625" style="7" bestFit="1" customWidth="1"/>
    <col min="15" max="15" width="10.85546875" style="74" customWidth="1"/>
    <col min="16" max="16" width="9.140625" style="7"/>
    <col min="17" max="17" width="19.85546875" style="7" bestFit="1" customWidth="1"/>
    <col min="18" max="16384" width="9.140625" style="7"/>
  </cols>
  <sheetData>
    <row r="1" spans="1:28" x14ac:dyDescent="0.2">
      <c r="B1" s="203" t="s">
        <v>63</v>
      </c>
      <c r="C1" s="77"/>
      <c r="D1" s="204">
        <f>Year1!D1</f>
        <v>0</v>
      </c>
      <c r="E1" s="25"/>
      <c r="F1" s="25"/>
      <c r="G1" s="25"/>
      <c r="H1" s="25"/>
      <c r="I1" s="205"/>
      <c r="J1" s="205"/>
      <c r="K1" s="205"/>
      <c r="L1" s="206" t="str">
        <f>Year1!L1</f>
        <v>form version 10/22/2013</v>
      </c>
      <c r="O1" s="9"/>
    </row>
    <row r="2" spans="1:28" x14ac:dyDescent="0.2">
      <c r="B2" s="203" t="s">
        <v>65</v>
      </c>
      <c r="C2" s="77"/>
      <c r="D2" s="292">
        <f>Year1!D2</f>
        <v>0</v>
      </c>
      <c r="E2" s="292"/>
      <c r="F2" s="292"/>
      <c r="G2" s="197"/>
      <c r="H2" s="34"/>
      <c r="I2" s="34"/>
      <c r="J2" s="34"/>
      <c r="K2" s="34"/>
      <c r="L2" s="34"/>
      <c r="O2" s="9"/>
    </row>
    <row r="3" spans="1:28" x14ac:dyDescent="0.2">
      <c r="B3" s="203" t="s">
        <v>64</v>
      </c>
      <c r="C3" s="77"/>
      <c r="D3" s="293">
        <f>Year1!D3</f>
        <v>0</v>
      </c>
      <c r="E3" s="293"/>
      <c r="F3" s="293"/>
      <c r="G3" s="293"/>
      <c r="H3" s="293"/>
      <c r="I3" s="293"/>
      <c r="J3" s="293"/>
      <c r="K3" s="293"/>
      <c r="L3" s="293"/>
      <c r="O3" s="9"/>
    </row>
    <row r="4" spans="1:28" x14ac:dyDescent="0.2">
      <c r="B4" s="1"/>
      <c r="C4" s="77"/>
      <c r="D4" s="294"/>
      <c r="E4" s="294"/>
      <c r="F4" s="294"/>
      <c r="G4" s="294"/>
      <c r="H4" s="294"/>
      <c r="I4" s="294"/>
      <c r="J4" s="294"/>
      <c r="K4" s="294"/>
      <c r="L4" s="294"/>
      <c r="O4" s="9"/>
    </row>
    <row r="5" spans="1:28" x14ac:dyDescent="0.2">
      <c r="B5" s="1"/>
      <c r="D5" s="11" t="s">
        <v>88</v>
      </c>
      <c r="E5" s="38">
        <f>IF(ISBLANK(Year1!E6),0,(IF(Year1!E6&lt;'Grad Health'!A3,'Grad Health'!B6,IF(Year1!E6&lt;'Grad Health'!A4,'Grad Health'!B7,IF(Year1!E6&lt;'Grad Health'!A5,'Grad Health'!B8,IF(Year1!E6&lt;'Grad Health'!A6,'Grad Health'!B9,IF(Year1!E6&lt;'Grad Health'!A7,'Grad Health'!B10,IF(Year1!E6&lt;'Grad Health'!A8,'Grad Health'!B11,IF(Year1!E6&lt;'Grad Health'!A9,'Grad Health'!B12,IF(Year1!E6&lt;'Grad Health'!A10,'Grad Health'!B13,IF(Year1!E6&lt;'Grad Health'!A11,'Grad Health'!B14,IF(Year1!E6&lt;'Grad Health'!A12,'Grad Health'!B15,IF(Year1!E6&lt;'Grad Health'!A13,'Grad Health'!B16,IF(Year1!E6&lt;'Grad Health'!A14,'Grad Health'!B17))))))))))))))</f>
        <v>0</v>
      </c>
      <c r="L5" s="219" t="s">
        <v>54</v>
      </c>
    </row>
    <row r="6" spans="1:28" x14ac:dyDescent="0.2">
      <c r="A6" s="10" t="s">
        <v>60</v>
      </c>
      <c r="C6" s="12"/>
      <c r="D6" s="13" t="s">
        <v>44</v>
      </c>
      <c r="E6" s="311" t="str">
        <f>IF(ISBLANK(Year1!E6),"",DATE(YEAR(Year4!E6)+1,MONTH(Year4!E6),DAY(Year4!E6)))</f>
        <v/>
      </c>
      <c r="F6" s="312"/>
      <c r="G6" s="297" t="s">
        <v>45</v>
      </c>
      <c r="H6" s="297"/>
      <c r="I6" s="311" t="str">
        <f>IF(ISBLANK(Year1!E6),"",DATE(YEAR(E6)+0,MONTH(E6)+12,DAY(E6)-1))</f>
        <v/>
      </c>
      <c r="J6" s="312"/>
      <c r="N6" s="37"/>
      <c r="O6" s="14" t="s">
        <v>61</v>
      </c>
    </row>
    <row r="7" spans="1:28" x14ac:dyDescent="0.2">
      <c r="A7" s="298" t="s">
        <v>12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300"/>
      <c r="M7" s="245" t="s">
        <v>124</v>
      </c>
      <c r="N7" s="77"/>
      <c r="O7" s="201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</row>
    <row r="8" spans="1:28" ht="12.75" customHeight="1" x14ac:dyDescent="0.2">
      <c r="A8" s="266" t="s">
        <v>0</v>
      </c>
      <c r="B8" s="267"/>
      <c r="C8" s="283" t="s">
        <v>1</v>
      </c>
      <c r="D8" s="283" t="s">
        <v>2</v>
      </c>
      <c r="E8" s="285" t="s">
        <v>3</v>
      </c>
      <c r="F8" s="285" t="s">
        <v>83</v>
      </c>
      <c r="G8" s="251" t="s">
        <v>7</v>
      </c>
      <c r="H8" s="251"/>
      <c r="I8" s="252"/>
      <c r="J8" s="285" t="s">
        <v>8</v>
      </c>
      <c r="K8" s="285" t="s">
        <v>9</v>
      </c>
      <c r="L8" s="285" t="s">
        <v>10</v>
      </c>
      <c r="M8" s="245"/>
      <c r="N8" s="77"/>
      <c r="O8" s="200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</row>
    <row r="9" spans="1:28" ht="26.25" customHeight="1" x14ac:dyDescent="0.2">
      <c r="A9" s="268"/>
      <c r="B9" s="269"/>
      <c r="C9" s="284"/>
      <c r="D9" s="284"/>
      <c r="E9" s="286"/>
      <c r="F9" s="286"/>
      <c r="G9" s="16" t="s">
        <v>6</v>
      </c>
      <c r="H9" s="16" t="s">
        <v>4</v>
      </c>
      <c r="I9" s="16" t="s">
        <v>5</v>
      </c>
      <c r="J9" s="286"/>
      <c r="K9" s="286"/>
      <c r="L9" s="286"/>
      <c r="M9" s="246"/>
      <c r="N9" s="198" t="s">
        <v>87</v>
      </c>
      <c r="O9" s="200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</row>
    <row r="10" spans="1:28" x14ac:dyDescent="0.2">
      <c r="A10" s="17">
        <v>1</v>
      </c>
      <c r="B10" s="47" t="str">
        <f>IF(Year1!B10=0,"",Year1!B10)</f>
        <v/>
      </c>
      <c r="C10" s="47" t="str">
        <f>IF(Year1!C10=0,"",Year1!C10)</f>
        <v/>
      </c>
      <c r="D10" s="47" t="str">
        <f>IF(Year1!D10=0,"",Year1!D10)</f>
        <v/>
      </c>
      <c r="E10" s="30" t="str">
        <f>IF(Year1!M10="Y",IF(Year4!E10="","",ROUND(Year4!E10*(1+Year1!C$5),0)),IF(Year4!E10="","",ROUND(Year4!E10,0)))</f>
        <v/>
      </c>
      <c r="F10" s="47" t="str">
        <f>IF(Year1!F10=0,"",Year1!F10)</f>
        <v/>
      </c>
      <c r="G10" s="53"/>
      <c r="H10" s="53"/>
      <c r="I10" s="53"/>
      <c r="J10" s="19">
        <f>IF(SUM(G10:I10)=0,0,ROUND((E10/F10)*G10,0)+ROUND((E10/F10)*H10,0)+ROUND((E10/F10)*I10,0))</f>
        <v>0</v>
      </c>
      <c r="K10" s="19">
        <f>J10*N10</f>
        <v>0</v>
      </c>
      <c r="L10" s="19">
        <f t="shared" ref="L10:L17" si="0">ROUND(J10+K10,0)</f>
        <v>0</v>
      </c>
      <c r="M10" s="173" t="str">
        <f>Year1!M10</f>
        <v>Y</v>
      </c>
      <c r="N10" s="65">
        <f>Year1!N10</f>
        <v>0.3</v>
      </c>
      <c r="O10" s="15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</row>
    <row r="11" spans="1:28" x14ac:dyDescent="0.2">
      <c r="A11" s="20">
        <v>2</v>
      </c>
      <c r="B11" s="47" t="str">
        <f>IF(Year1!B11=0,"",Year1!B11)</f>
        <v/>
      </c>
      <c r="C11" s="47" t="str">
        <f>IF(Year1!C11=0,"",Year1!C11)</f>
        <v/>
      </c>
      <c r="D11" s="47" t="str">
        <f>IF(Year1!D11=0,"",Year1!D11)</f>
        <v/>
      </c>
      <c r="E11" s="30" t="str">
        <f>IF(Year1!M11="Y",IF(Year4!E11="","",ROUND(Year4!E11*(1+Year1!C$5),0)),IF(Year4!E11="","",ROUND(Year4!E11,0)))</f>
        <v/>
      </c>
      <c r="F11" s="47" t="str">
        <f>IF(Year1!F11=0,"",Year1!F11)</f>
        <v/>
      </c>
      <c r="G11" s="53"/>
      <c r="H11" s="53"/>
      <c r="I11" s="53"/>
      <c r="J11" s="19">
        <f>IF(SUM(G11:I11)=0,0,ROUND((E11/F11)*G11,0)+ROUND((E11/F11)*H11,0)+ROUND((E11/F11)*I11,0))</f>
        <v>0</v>
      </c>
      <c r="K11" s="19">
        <f>J11*N11</f>
        <v>0</v>
      </c>
      <c r="L11" s="19">
        <f t="shared" si="0"/>
        <v>0</v>
      </c>
      <c r="M11" s="173" t="str">
        <f>Year1!M11</f>
        <v>Y</v>
      </c>
      <c r="N11" s="65">
        <f>Year1!N11</f>
        <v>0.3</v>
      </c>
      <c r="O11" s="15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</row>
    <row r="12" spans="1:28" x14ac:dyDescent="0.2">
      <c r="A12" s="20">
        <v>3</v>
      </c>
      <c r="B12" s="47" t="str">
        <f>IF(Year1!B12=0,"",Year1!B12)</f>
        <v/>
      </c>
      <c r="C12" s="47" t="str">
        <f>IF(Year1!C12=0,"",Year1!C12)</f>
        <v/>
      </c>
      <c r="D12" s="47" t="str">
        <f>IF(Year1!D12=0,"",Year1!D12)</f>
        <v/>
      </c>
      <c r="E12" s="30" t="str">
        <f>IF(Year1!M12="Y",IF(Year4!E12="","",ROUND(Year4!E12*(1+Year1!C$5),0)),IF(Year4!E12="","",ROUND(Year4!E12,0)))</f>
        <v/>
      </c>
      <c r="F12" s="47" t="str">
        <f>IF(Year1!F12=0,"",Year1!F12)</f>
        <v/>
      </c>
      <c r="G12" s="53"/>
      <c r="H12" s="53"/>
      <c r="I12" s="53"/>
      <c r="J12" s="19">
        <f t="shared" ref="J12:J17" si="1">IF(SUM(G12:I12)=0,0,ROUND((E12/F12)*G12,0)+ROUND((E12/F12)*H12,0)+ROUND((E12/F12)*I12,0))</f>
        <v>0</v>
      </c>
      <c r="K12" s="19">
        <f t="shared" ref="K12:K17" si="2">J12*N12</f>
        <v>0</v>
      </c>
      <c r="L12" s="19">
        <f t="shared" si="0"/>
        <v>0</v>
      </c>
      <c r="M12" s="173" t="str">
        <f>Year1!M12</f>
        <v>Y</v>
      </c>
      <c r="N12" s="65">
        <f>Year1!N12</f>
        <v>0.3</v>
      </c>
      <c r="O12" s="15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</row>
    <row r="13" spans="1:28" x14ac:dyDescent="0.2">
      <c r="A13" s="20">
        <v>4</v>
      </c>
      <c r="B13" s="47" t="str">
        <f>IF(Year1!B13=0,"",Year1!B13)</f>
        <v/>
      </c>
      <c r="C13" s="47" t="str">
        <f>IF(Year1!C13=0,"",Year1!C13)</f>
        <v/>
      </c>
      <c r="D13" s="47" t="str">
        <f>IF(Year1!D13=0,"",Year1!D13)</f>
        <v/>
      </c>
      <c r="E13" s="30" t="str">
        <f>IF(Year1!M13="Y",IF(Year4!E13="","",ROUND(Year4!E13*(1+Year1!C$5),0)),IF(Year4!E13="","",ROUND(Year4!E13,0)))</f>
        <v/>
      </c>
      <c r="F13" s="47" t="str">
        <f>IF(Year1!F13=0,"",Year1!F13)</f>
        <v/>
      </c>
      <c r="G13" s="53"/>
      <c r="H13" s="53"/>
      <c r="I13" s="53"/>
      <c r="J13" s="19">
        <f t="shared" si="1"/>
        <v>0</v>
      </c>
      <c r="K13" s="19">
        <f t="shared" si="2"/>
        <v>0</v>
      </c>
      <c r="L13" s="19">
        <f t="shared" si="0"/>
        <v>0</v>
      </c>
      <c r="M13" s="173" t="str">
        <f>Year1!M13</f>
        <v>Y</v>
      </c>
      <c r="N13" s="65">
        <f>Year1!N13</f>
        <v>0.3</v>
      </c>
      <c r="O13" s="15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</row>
    <row r="14" spans="1:28" x14ac:dyDescent="0.2">
      <c r="A14" s="20">
        <v>5</v>
      </c>
      <c r="B14" s="47" t="str">
        <f>IF(Year1!B14=0,"",Year1!B14)</f>
        <v/>
      </c>
      <c r="C14" s="47" t="str">
        <f>IF(Year1!C14=0,"",Year1!C14)</f>
        <v/>
      </c>
      <c r="D14" s="47" t="str">
        <f>IF(Year1!D14=0,"",Year1!D14)</f>
        <v/>
      </c>
      <c r="E14" s="30" t="str">
        <f>IF(Year1!M14="Y",IF(Year4!E14="","",ROUND(Year4!E14*(1+Year1!C$5),0)),IF(Year4!E14="","",ROUND(Year4!E14,0)))</f>
        <v/>
      </c>
      <c r="F14" s="47" t="str">
        <f>IF(Year1!F14=0,"",Year1!F14)</f>
        <v/>
      </c>
      <c r="G14" s="53"/>
      <c r="H14" s="53"/>
      <c r="I14" s="53"/>
      <c r="J14" s="19">
        <f t="shared" si="1"/>
        <v>0</v>
      </c>
      <c r="K14" s="19">
        <f t="shared" si="2"/>
        <v>0</v>
      </c>
      <c r="L14" s="19">
        <f t="shared" si="0"/>
        <v>0</v>
      </c>
      <c r="M14" s="173" t="str">
        <f>Year1!M14</f>
        <v>Y</v>
      </c>
      <c r="N14" s="65">
        <f>Year1!N14</f>
        <v>0.3</v>
      </c>
      <c r="O14" s="15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</row>
    <row r="15" spans="1:28" x14ac:dyDescent="0.2">
      <c r="A15" s="20">
        <v>6</v>
      </c>
      <c r="B15" s="47" t="str">
        <f>IF(Year1!B15=0,"",Year1!B15)</f>
        <v/>
      </c>
      <c r="C15" s="47" t="str">
        <f>IF(Year1!C15=0,"",Year1!C15)</f>
        <v/>
      </c>
      <c r="D15" s="47" t="str">
        <f>IF(Year1!D15=0,"",Year1!D15)</f>
        <v/>
      </c>
      <c r="E15" s="30" t="str">
        <f>IF(Year1!M15="Y",IF(Year4!E15="","",ROUND(Year4!E15*(1+Year1!C$5),0)),IF(Year4!E15="","",ROUND(Year4!E15,0)))</f>
        <v/>
      </c>
      <c r="F15" s="47" t="str">
        <f>IF(Year1!F15=0,"",Year1!F15)</f>
        <v/>
      </c>
      <c r="G15" s="53"/>
      <c r="H15" s="53"/>
      <c r="I15" s="53"/>
      <c r="J15" s="19">
        <f t="shared" si="1"/>
        <v>0</v>
      </c>
      <c r="K15" s="19">
        <f t="shared" si="2"/>
        <v>0</v>
      </c>
      <c r="L15" s="19">
        <f t="shared" si="0"/>
        <v>0</v>
      </c>
      <c r="M15" s="173" t="str">
        <f>Year1!M15</f>
        <v>Y</v>
      </c>
      <c r="N15" s="65">
        <f>Year1!N15</f>
        <v>0.3</v>
      </c>
      <c r="O15" s="15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</row>
    <row r="16" spans="1:28" x14ac:dyDescent="0.2">
      <c r="A16" s="20">
        <v>7</v>
      </c>
      <c r="B16" s="47" t="str">
        <f>IF(Year1!B16=0,"",Year1!B16)</f>
        <v/>
      </c>
      <c r="C16" s="47" t="str">
        <f>IF(Year1!C16=0,"",Year1!C16)</f>
        <v/>
      </c>
      <c r="D16" s="47" t="str">
        <f>IF(Year1!D16=0,"",Year1!D16)</f>
        <v/>
      </c>
      <c r="E16" s="30" t="str">
        <f>IF(Year1!M16="Y",IF(Year4!E16="","",ROUND(Year4!E16*(1+Year1!C$5),0)),IF(Year4!E16="","",ROUND(Year4!E16,0)))</f>
        <v/>
      </c>
      <c r="F16" s="47" t="str">
        <f>IF(Year1!F16=0,"",Year1!F16)</f>
        <v/>
      </c>
      <c r="G16" s="53"/>
      <c r="H16" s="53"/>
      <c r="I16" s="53"/>
      <c r="J16" s="19">
        <f t="shared" si="1"/>
        <v>0</v>
      </c>
      <c r="K16" s="19">
        <f t="shared" si="2"/>
        <v>0</v>
      </c>
      <c r="L16" s="19">
        <f t="shared" si="0"/>
        <v>0</v>
      </c>
      <c r="M16" s="173" t="str">
        <f>Year1!M16</f>
        <v>Y</v>
      </c>
      <c r="N16" s="65">
        <f>Year1!N16</f>
        <v>0.3</v>
      </c>
      <c r="O16" s="15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</row>
    <row r="17" spans="1:28" x14ac:dyDescent="0.2">
      <c r="A17" s="20">
        <v>8</v>
      </c>
      <c r="B17" s="47" t="str">
        <f>IF(Year1!B17=0,"",Year1!B17)</f>
        <v/>
      </c>
      <c r="C17" s="47" t="str">
        <f>IF(Year1!C17=0,"",Year1!C17)</f>
        <v/>
      </c>
      <c r="D17" s="47" t="str">
        <f>IF(Year1!D17=0,"",Year1!D17)</f>
        <v/>
      </c>
      <c r="E17" s="30" t="str">
        <f>IF(Year1!M17="Y",IF(Year4!E17="","",ROUND(Year4!E17*(1+Year1!C$5),0)),IF(Year4!E17="","",ROUND(Year4!E17,0)))</f>
        <v/>
      </c>
      <c r="F17" s="47" t="str">
        <f>IF(Year1!F17=0,"",Year1!F17)</f>
        <v/>
      </c>
      <c r="G17" s="53"/>
      <c r="H17" s="53"/>
      <c r="I17" s="53"/>
      <c r="J17" s="19">
        <f t="shared" si="1"/>
        <v>0</v>
      </c>
      <c r="K17" s="19">
        <f t="shared" si="2"/>
        <v>0</v>
      </c>
      <c r="L17" s="19">
        <f t="shared" si="0"/>
        <v>0</v>
      </c>
      <c r="M17" s="173" t="str">
        <f>Year1!M17</f>
        <v>Y</v>
      </c>
      <c r="N17" s="65">
        <f>Year1!N17</f>
        <v>0.3</v>
      </c>
      <c r="O17" s="15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</row>
    <row r="18" spans="1:28" x14ac:dyDescent="0.2">
      <c r="A18" s="20">
        <v>9</v>
      </c>
      <c r="B18" s="303" t="str">
        <f>IF(Year1!B18=0,"",Year1!B18)</f>
        <v>Total Additional Sr. Key Personnel</v>
      </c>
      <c r="C18" s="303"/>
      <c r="D18" s="289" t="s">
        <v>101</v>
      </c>
      <c r="E18" s="289"/>
      <c r="F18" s="289"/>
      <c r="G18" s="289"/>
      <c r="H18" s="289"/>
      <c r="I18" s="290"/>
      <c r="J18" s="19">
        <f>'Add Sr. Personnel'!J106</f>
        <v>0</v>
      </c>
      <c r="K18" s="19">
        <f>'Add Sr. Personnel'!K106</f>
        <v>0</v>
      </c>
      <c r="L18" s="19">
        <f>ROUND(J18+K18,0)</f>
        <v>0</v>
      </c>
      <c r="N18" s="65"/>
      <c r="O18" s="15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</row>
    <row r="19" spans="1:28" x14ac:dyDescent="0.2">
      <c r="A19" s="279" t="s">
        <v>11</v>
      </c>
      <c r="B19" s="280"/>
      <c r="C19" s="280"/>
      <c r="D19" s="280"/>
      <c r="E19" s="280"/>
      <c r="F19" s="280"/>
      <c r="G19" s="280"/>
      <c r="H19" s="280"/>
      <c r="I19" s="287"/>
      <c r="J19" s="4">
        <f>SUM(J10:J18)</f>
        <v>0</v>
      </c>
      <c r="K19" s="4">
        <f>SUM(K10:K18)</f>
        <v>0</v>
      </c>
      <c r="L19" s="4">
        <f>SUM(L10:L18)</f>
        <v>0</v>
      </c>
      <c r="N19" s="65"/>
      <c r="O19" s="15">
        <f>L19</f>
        <v>0</v>
      </c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</row>
    <row r="20" spans="1:28" x14ac:dyDescent="0.2">
      <c r="A20" s="21" t="s">
        <v>85</v>
      </c>
      <c r="B20" s="22"/>
      <c r="C20" s="35" t="s">
        <v>86</v>
      </c>
      <c r="D20" s="144"/>
      <c r="E20" s="144" t="s">
        <v>102</v>
      </c>
      <c r="F20" s="144" t="s">
        <v>103</v>
      </c>
      <c r="G20" s="147" t="s">
        <v>104</v>
      </c>
      <c r="H20" s="281" t="s">
        <v>105</v>
      </c>
      <c r="I20" s="282"/>
      <c r="J20" s="145" t="s">
        <v>106</v>
      </c>
      <c r="K20" s="145" t="s">
        <v>9</v>
      </c>
      <c r="L20" s="146" t="s">
        <v>107</v>
      </c>
      <c r="N20" s="65"/>
      <c r="O20" s="15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</row>
    <row r="21" spans="1:28" x14ac:dyDescent="0.2">
      <c r="A21" s="20">
        <v>1</v>
      </c>
      <c r="B21" s="29" t="str">
        <f>IF(Year1!$B21="","",Year1!$B21)</f>
        <v>Postdocs</v>
      </c>
      <c r="C21" s="60" t="str">
        <f>IF(Year1!C21=0,"",Year1!C21)</f>
        <v/>
      </c>
      <c r="D21" s="47" t="str">
        <f>IF(Year1!D21=0,"",Year1!D21)</f>
        <v/>
      </c>
      <c r="E21" s="30" t="str">
        <f>IF(Year1!M21="Y",IF(Year4!E21="","",ROUND(Year4!E21*(1+Year1!C$5),0)),IF(Year4!E21="","",ROUND(Year4!E21,0)))</f>
        <v/>
      </c>
      <c r="F21" s="47" t="str">
        <f>IF(Year1!F21=0,"",Year1!F21)</f>
        <v/>
      </c>
      <c r="G21" s="53"/>
      <c r="H21" s="46"/>
      <c r="I21" s="46"/>
      <c r="J21" s="19">
        <f>IF(G21=0,0,ROUND(E21/F21*G21,0))</f>
        <v>0</v>
      </c>
      <c r="K21" s="19">
        <f>J21*N21</f>
        <v>0</v>
      </c>
      <c r="L21" s="19">
        <f>IF(I$6="",0,ROUND(J21+K21,0))</f>
        <v>0</v>
      </c>
      <c r="M21" s="173" t="str">
        <f>Year1!M21</f>
        <v>Y</v>
      </c>
      <c r="N21" s="65">
        <f>Year1!N21</f>
        <v>0.3</v>
      </c>
      <c r="O21" s="15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</row>
    <row r="22" spans="1:28" x14ac:dyDescent="0.2">
      <c r="A22" s="20"/>
      <c r="B22" s="29" t="str">
        <f>IF(Year1!$B22="","",Year1!$B22)</f>
        <v>Postdocs</v>
      </c>
      <c r="C22" s="60" t="str">
        <f>IF(Year1!C22=0,"",Year1!C22)</f>
        <v/>
      </c>
      <c r="D22" s="47" t="str">
        <f>IF(Year1!D22=0,"",Year1!D22)</f>
        <v/>
      </c>
      <c r="E22" s="30" t="str">
        <f>IF(Year1!M22="Y",IF(Year4!E22="","",ROUND(Year4!E22*(1+Year1!C$5),0)),IF(Year4!E22="","",ROUND(Year4!E22,0)))</f>
        <v/>
      </c>
      <c r="F22" s="47" t="str">
        <f>IF(Year1!F22=0,"",Year1!F22)</f>
        <v/>
      </c>
      <c r="G22" s="53"/>
      <c r="H22" s="46"/>
      <c r="I22" s="46"/>
      <c r="J22" s="19">
        <f>IF(G22=0,0,ROUND(E22/F22*G22,0))</f>
        <v>0</v>
      </c>
      <c r="K22" s="19">
        <f>J22*N22</f>
        <v>0</v>
      </c>
      <c r="L22" s="19">
        <f>IF(I$6="",0,ROUND(J22+K22,0))</f>
        <v>0</v>
      </c>
      <c r="M22" s="173" t="str">
        <f>Year1!M22</f>
        <v>Y</v>
      </c>
      <c r="N22" s="65">
        <f>Year1!N22</f>
        <v>0.3</v>
      </c>
      <c r="O22" s="15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</row>
    <row r="23" spans="1:28" x14ac:dyDescent="0.2">
      <c r="A23" s="20"/>
      <c r="B23" s="29" t="str">
        <f>IF(Year1!$B23="","",Year1!$B23)</f>
        <v>Postdocs</v>
      </c>
      <c r="C23" s="60" t="str">
        <f>IF(Year1!C23=0,"",Year1!C23)</f>
        <v/>
      </c>
      <c r="D23" s="47" t="str">
        <f>IF(Year1!D23=0,"",Year1!D23)</f>
        <v/>
      </c>
      <c r="E23" s="30" t="str">
        <f>IF(Year1!M23="Y",IF(Year4!E23="","",ROUND(Year4!E23*(1+Year1!C$5),0)),IF(Year4!E23="","",ROUND(Year4!E23,0)))</f>
        <v/>
      </c>
      <c r="F23" s="47" t="str">
        <f>IF(Year1!F23=0,"",Year1!F23)</f>
        <v/>
      </c>
      <c r="G23" s="53"/>
      <c r="H23" s="46"/>
      <c r="I23" s="46"/>
      <c r="J23" s="19">
        <f>IF(G23=0,0,ROUND(E23/F23*G23,0))</f>
        <v>0</v>
      </c>
      <c r="K23" s="19">
        <f>J23*N23</f>
        <v>0</v>
      </c>
      <c r="L23" s="19">
        <f>IF(I$6="",0,ROUND(J23+K23,0))</f>
        <v>0</v>
      </c>
      <c r="M23" s="173" t="str">
        <f>Year1!M23</f>
        <v>Y</v>
      </c>
      <c r="N23" s="65">
        <f>Year1!N23</f>
        <v>0.3</v>
      </c>
      <c r="O23" s="15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</row>
    <row r="24" spans="1:28" x14ac:dyDescent="0.2">
      <c r="A24" s="20"/>
      <c r="B24" s="29" t="str">
        <f>IF(Year1!$B24="","",Year1!$B24)</f>
        <v>Postdocs</v>
      </c>
      <c r="C24" s="60" t="str">
        <f>IF(Year1!C24=0,"",Year1!C24)</f>
        <v/>
      </c>
      <c r="D24" s="47" t="str">
        <f>IF(Year1!D24=0,"",Year1!D24)</f>
        <v/>
      </c>
      <c r="E24" s="30" t="str">
        <f>IF(Year1!M24="Y",IF(Year4!E24="","",ROUND(Year4!E24*(1+Year1!C$5),0)),IF(Year4!E24="","",ROUND(Year4!E24,0)))</f>
        <v/>
      </c>
      <c r="F24" s="47" t="str">
        <f>IF(Year1!F24=0,"",Year1!F24)</f>
        <v/>
      </c>
      <c r="G24" s="53"/>
      <c r="H24" s="46"/>
      <c r="I24" s="46"/>
      <c r="J24" s="19">
        <f>IF(G24=0,0,ROUND(E24/F24*G24,0))</f>
        <v>0</v>
      </c>
      <c r="K24" s="19">
        <f>J24*N24</f>
        <v>0</v>
      </c>
      <c r="L24" s="19">
        <f>IF(I$6="",0,ROUND(J24+K24,0))</f>
        <v>0</v>
      </c>
      <c r="M24" s="173" t="str">
        <f>Year1!M24</f>
        <v>Y</v>
      </c>
      <c r="N24" s="65">
        <f>Year1!N24</f>
        <v>0.3</v>
      </c>
      <c r="O24" s="15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</row>
    <row r="25" spans="1:28" x14ac:dyDescent="0.2">
      <c r="A25" s="161"/>
      <c r="B25" s="162" t="s">
        <v>121</v>
      </c>
      <c r="C25" s="163">
        <f>SUM(C21:C24)</f>
        <v>0</v>
      </c>
      <c r="D25" s="164"/>
      <c r="E25" s="165">
        <f>IF(G21="",0,(J25/G25)*F25)</f>
        <v>0</v>
      </c>
      <c r="F25" s="166">
        <f>IF(F21="",0,AVERAGE(F21:F24))</f>
        <v>0</v>
      </c>
      <c r="G25" s="167">
        <f>SUM(G21:G24)</f>
        <v>0</v>
      </c>
      <c r="H25" s="168"/>
      <c r="I25" s="168"/>
      <c r="J25" s="165">
        <f>SUM(J21:J24)</f>
        <v>0</v>
      </c>
      <c r="K25" s="165">
        <f>SUM(K21:K24)</f>
        <v>0</v>
      </c>
      <c r="L25" s="165">
        <f>SUM(L21:L24)</f>
        <v>0</v>
      </c>
      <c r="M25" s="174"/>
      <c r="N25" s="65"/>
      <c r="O25" s="15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</row>
    <row r="26" spans="1:28" x14ac:dyDescent="0.2">
      <c r="A26" s="20">
        <v>2</v>
      </c>
      <c r="B26" s="29" t="str">
        <f>IF(Year1!$B26="","",Year1!$B26)</f>
        <v>Other Professionals</v>
      </c>
      <c r="C26" s="60" t="str">
        <f>IF(Year1!C26=0,"",Year1!C26)</f>
        <v/>
      </c>
      <c r="D26" s="47" t="str">
        <f>IF(Year1!D26=0,"",Year1!D26)</f>
        <v/>
      </c>
      <c r="E26" s="30" t="str">
        <f>IF(Year1!M26="Y",IF(Year4!E26="","",ROUND(Year4!E26*(1+Year1!C$5),0)),IF(Year4!E26="","",ROUND(Year4!E26,0)))</f>
        <v/>
      </c>
      <c r="F26" s="47" t="str">
        <f>IF(Year1!F26=0,"",Year1!F26)</f>
        <v/>
      </c>
      <c r="G26" s="53"/>
      <c r="H26" s="46"/>
      <c r="I26" s="46"/>
      <c r="J26" s="19">
        <f>IF(G26=0,0,ROUND(E26/F26*G26,0))</f>
        <v>0</v>
      </c>
      <c r="K26" s="19">
        <f>J26*N26</f>
        <v>0</v>
      </c>
      <c r="L26" s="19">
        <f>IF(I$6="",0,ROUND(J26+K26,0))</f>
        <v>0</v>
      </c>
      <c r="M26" s="173" t="str">
        <f>Year1!M26</f>
        <v>Y</v>
      </c>
      <c r="N26" s="65">
        <f>Year1!N26</f>
        <v>0.46</v>
      </c>
      <c r="O26" s="15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</row>
    <row r="27" spans="1:28" x14ac:dyDescent="0.2">
      <c r="A27" s="20"/>
      <c r="B27" s="29" t="str">
        <f>IF(Year1!$B27="","",Year1!$B27)</f>
        <v>Other Professionals</v>
      </c>
      <c r="C27" s="60" t="str">
        <f>IF(Year1!C27=0,"",Year1!C27)</f>
        <v/>
      </c>
      <c r="D27" s="47" t="str">
        <f>IF(Year1!D27=0,"",Year1!D27)</f>
        <v/>
      </c>
      <c r="E27" s="30" t="str">
        <f>IF(Year1!M27="Y",IF(Year4!E27="","",ROUND(Year4!E27*(1+Year1!C$5),0)),IF(Year4!E27="","",ROUND(Year4!E27,0)))</f>
        <v/>
      </c>
      <c r="F27" s="47" t="str">
        <f>IF(Year1!F27=0,"",Year1!F27)</f>
        <v/>
      </c>
      <c r="G27" s="53"/>
      <c r="H27" s="46"/>
      <c r="I27" s="46"/>
      <c r="J27" s="19">
        <f>IF(G27=0,0,ROUND(E27/F27*G27,0))</f>
        <v>0</v>
      </c>
      <c r="K27" s="19">
        <f>J27*N27</f>
        <v>0</v>
      </c>
      <c r="L27" s="19">
        <f>IF(I$6="",0,ROUND(J27+K27,0))</f>
        <v>0</v>
      </c>
      <c r="M27" s="173" t="str">
        <f>Year1!M27</f>
        <v>Y</v>
      </c>
      <c r="N27" s="65">
        <f>Year1!N27</f>
        <v>0.46</v>
      </c>
      <c r="O27" s="15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</row>
    <row r="28" spans="1:28" x14ac:dyDescent="0.2">
      <c r="A28" s="20"/>
      <c r="B28" s="29" t="str">
        <f>IF(Year1!$B28="","",Year1!$B28)</f>
        <v>Other Professionals</v>
      </c>
      <c r="C28" s="60" t="str">
        <f>IF(Year1!C28=0,"",Year1!C28)</f>
        <v/>
      </c>
      <c r="D28" s="47" t="str">
        <f>IF(Year1!D28=0,"",Year1!D28)</f>
        <v/>
      </c>
      <c r="E28" s="30" t="str">
        <f>IF(Year1!M28="Y",IF(Year4!E28="","",ROUND(Year4!E28*(1+Year1!C$5),0)),IF(Year4!E28="","",ROUND(Year4!E28,0)))</f>
        <v/>
      </c>
      <c r="F28" s="47" t="str">
        <f>IF(Year1!F28=0,"",Year1!F28)</f>
        <v/>
      </c>
      <c r="G28" s="53"/>
      <c r="H28" s="46"/>
      <c r="I28" s="46"/>
      <c r="J28" s="19">
        <f>IF(G28=0,0,ROUND(E28/F28*G28,0))</f>
        <v>0</v>
      </c>
      <c r="K28" s="19">
        <f>J28*N28</f>
        <v>0</v>
      </c>
      <c r="L28" s="19">
        <f>IF(I$6="",0,ROUND(J28+K28,0))</f>
        <v>0</v>
      </c>
      <c r="M28" s="173" t="str">
        <f>Year1!M28</f>
        <v>Y</v>
      </c>
      <c r="N28" s="65">
        <f>Year1!N28</f>
        <v>0.46</v>
      </c>
      <c r="O28" s="15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</row>
    <row r="29" spans="1:28" x14ac:dyDescent="0.2">
      <c r="A29" s="20"/>
      <c r="B29" s="29" t="str">
        <f>IF(Year1!$B29="","",Year1!$B29)</f>
        <v>Other Professionals</v>
      </c>
      <c r="C29" s="60" t="str">
        <f>IF(Year1!C29=0,"",Year1!C29)</f>
        <v/>
      </c>
      <c r="D29" s="47" t="str">
        <f>IF(Year1!D29=0,"",Year1!D29)</f>
        <v/>
      </c>
      <c r="E29" s="30" t="str">
        <f>IF(Year1!M29="Y",IF(Year4!E29="","",ROUND(Year4!E29*(1+Year1!C$5),0)),IF(Year4!E29="","",ROUND(Year4!E29,0)))</f>
        <v/>
      </c>
      <c r="F29" s="47" t="str">
        <f>IF(Year1!F29=0,"",Year1!F29)</f>
        <v/>
      </c>
      <c r="G29" s="53"/>
      <c r="H29" s="46"/>
      <c r="I29" s="46"/>
      <c r="J29" s="19">
        <f>IF(G29=0,0,ROUND(E29/F29*G29,0))</f>
        <v>0</v>
      </c>
      <c r="K29" s="19">
        <f>J29*N29</f>
        <v>0</v>
      </c>
      <c r="L29" s="19">
        <f>IF(I$6="",0,ROUND(J29+K29,0))</f>
        <v>0</v>
      </c>
      <c r="M29" s="173" t="str">
        <f>Year1!M29</f>
        <v>Y</v>
      </c>
      <c r="N29" s="65">
        <f>Year1!N29</f>
        <v>0.46</v>
      </c>
      <c r="O29" s="15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</row>
    <row r="30" spans="1:28" x14ac:dyDescent="0.2">
      <c r="A30" s="161"/>
      <c r="B30" s="162" t="s">
        <v>122</v>
      </c>
      <c r="C30" s="163">
        <f>SUM(C26:C29)</f>
        <v>0</v>
      </c>
      <c r="D30" s="164"/>
      <c r="E30" s="165">
        <f>IF(G26="",0,(J30/G30)*F30)</f>
        <v>0</v>
      </c>
      <c r="F30" s="166">
        <f>IF(F26="",0,AVERAGE(F26:F29))</f>
        <v>0</v>
      </c>
      <c r="G30" s="167">
        <f>SUM(G26:G29)</f>
        <v>0</v>
      </c>
      <c r="H30" s="168"/>
      <c r="I30" s="168"/>
      <c r="J30" s="165">
        <f>SUM(J26:J29)</f>
        <v>0</v>
      </c>
      <c r="K30" s="165">
        <f>SUM(K26:K29)</f>
        <v>0</v>
      </c>
      <c r="L30" s="165">
        <f>SUM(L26:L29)</f>
        <v>0</v>
      </c>
      <c r="M30" s="174"/>
      <c r="N30" s="65"/>
      <c r="O30" s="170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</row>
    <row r="31" spans="1:28" ht="12.75" customHeight="1" x14ac:dyDescent="0.2">
      <c r="A31" s="20">
        <v>3</v>
      </c>
      <c r="B31" s="29" t="str">
        <f>IF(Year1!$B31="","",Year1!$B31)</f>
        <v>Graduate Assistants</v>
      </c>
      <c r="C31" s="60"/>
      <c r="D31" s="47" t="str">
        <f>IF(Year1!D31=0,"",Year1!D31)</f>
        <v/>
      </c>
      <c r="E31" s="30" t="str">
        <f>IF(Year1!M31="Y",IF(Year4!E31="","",ROUND(Year4!E31*(1+Year1!C$5),0)),IF(Year4!E31="","",ROUND(Year4!E31,0)))</f>
        <v/>
      </c>
      <c r="F31" s="36" t="str">
        <f>IF(Year1!F31=0,"",Year1!F31)</f>
        <v/>
      </c>
      <c r="G31" s="36"/>
      <c r="H31" s="46"/>
      <c r="I31" s="46"/>
      <c r="J31" s="19">
        <f>IF(C31="",0,ROUND(C31*E31,0))</f>
        <v>0</v>
      </c>
      <c r="K31" s="19">
        <f>C31*$E$5+J31*N31</f>
        <v>0</v>
      </c>
      <c r="L31" s="19">
        <f>IF(J31="","",ROUND(J31+K31,0))</f>
        <v>0</v>
      </c>
      <c r="M31" s="173" t="str">
        <f>Year1!M31</f>
        <v>Y</v>
      </c>
      <c r="N31" s="65">
        <f>Year1!N31</f>
        <v>0.41</v>
      </c>
      <c r="O31" s="15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</row>
    <row r="32" spans="1:28" ht="12.75" customHeight="1" x14ac:dyDescent="0.2">
      <c r="A32" s="20"/>
      <c r="B32" s="29" t="str">
        <f>IF(Year1!$B32="","",Year1!$B32)</f>
        <v>Graduate Assistants</v>
      </c>
      <c r="C32" s="60"/>
      <c r="D32" s="47" t="str">
        <f>IF(Year1!D32=0,"",Year1!D32)</f>
        <v/>
      </c>
      <c r="E32" s="30" t="str">
        <f>IF(Year1!M32="Y",IF(Year4!E32="","",ROUND(Year4!E32*(1+Year1!C$5),0)),IF(Year4!E32="","",ROUND(Year4!E32,0)))</f>
        <v/>
      </c>
      <c r="F32" s="36" t="str">
        <f>IF(Year1!F32=0,"",Year1!F32)</f>
        <v/>
      </c>
      <c r="G32" s="36"/>
      <c r="H32" s="46"/>
      <c r="I32" s="46"/>
      <c r="J32" s="19">
        <f>IF(C32="",0,ROUND(C32*E32,0))</f>
        <v>0</v>
      </c>
      <c r="K32" s="19">
        <f t="shared" ref="K32:K34" si="3">C32*$E$5+J32*N32</f>
        <v>0</v>
      </c>
      <c r="L32" s="19">
        <f>IF(J32="","",ROUND(J32+K32,0))</f>
        <v>0</v>
      </c>
      <c r="M32" s="173" t="str">
        <f>Year1!M32</f>
        <v>Y</v>
      </c>
      <c r="N32" s="65">
        <f>Year1!N32</f>
        <v>0.41</v>
      </c>
      <c r="O32" s="15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</row>
    <row r="33" spans="1:28" ht="12.75" customHeight="1" x14ac:dyDescent="0.2">
      <c r="A33" s="20"/>
      <c r="B33" s="29" t="str">
        <f>IF(Year1!$B33="","",Year1!$B33)</f>
        <v>Graduate Assistants</v>
      </c>
      <c r="C33" s="60"/>
      <c r="D33" s="47" t="str">
        <f>IF(Year1!D33=0,"",Year1!D33)</f>
        <v/>
      </c>
      <c r="E33" s="30" t="str">
        <f>IF(Year1!M33="Y",IF(Year4!E33="","",ROUND(Year4!E33*(1+Year1!C$5),0)),IF(Year4!E33="","",ROUND(Year4!E33,0)))</f>
        <v/>
      </c>
      <c r="F33" s="36" t="str">
        <f>IF(Year1!F33=0,"",Year1!F33)</f>
        <v/>
      </c>
      <c r="G33" s="36"/>
      <c r="H33" s="46"/>
      <c r="I33" s="46"/>
      <c r="J33" s="19">
        <f>IF(C33="",0,ROUND(C33*E33,0))</f>
        <v>0</v>
      </c>
      <c r="K33" s="19">
        <f t="shared" si="3"/>
        <v>0</v>
      </c>
      <c r="L33" s="19">
        <f>IF(J33="","",ROUND(J33+K33,0))</f>
        <v>0</v>
      </c>
      <c r="M33" s="173" t="str">
        <f>Year1!M33</f>
        <v>Y</v>
      </c>
      <c r="N33" s="65">
        <f>Year1!N33</f>
        <v>0.41</v>
      </c>
      <c r="O33" s="15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</row>
    <row r="34" spans="1:28" ht="12.75" customHeight="1" x14ac:dyDescent="0.2">
      <c r="A34" s="20"/>
      <c r="B34" s="29" t="str">
        <f>IF(Year1!$B34="","",Year1!$B34)</f>
        <v>Graduate Assistants</v>
      </c>
      <c r="C34" s="60"/>
      <c r="D34" s="47" t="str">
        <f>IF(Year1!D34=0,"",Year1!D34)</f>
        <v/>
      </c>
      <c r="E34" s="30" t="str">
        <f>IF(Year1!M34="Y",IF(Year4!E34="","",ROUND(Year4!E34*(1+Year1!C$5),0)),IF(Year4!E34="","",ROUND(Year4!E34,0)))</f>
        <v/>
      </c>
      <c r="F34" s="36" t="str">
        <f>IF(Year1!F34=0,"",Year1!F34)</f>
        <v/>
      </c>
      <c r="G34" s="36"/>
      <c r="H34" s="46"/>
      <c r="I34" s="46"/>
      <c r="J34" s="19">
        <f>IF(C34="",0,ROUND(C34*E34,0))</f>
        <v>0</v>
      </c>
      <c r="K34" s="19">
        <f t="shared" si="3"/>
        <v>0</v>
      </c>
      <c r="L34" s="19">
        <f>IF(J34="","",ROUND(J34+K34,0))</f>
        <v>0</v>
      </c>
      <c r="M34" s="173" t="str">
        <f>Year1!M34</f>
        <v>Y</v>
      </c>
      <c r="N34" s="65">
        <f>Year1!N34</f>
        <v>0.41</v>
      </c>
      <c r="O34" s="15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</row>
    <row r="35" spans="1:28" ht="12.75" customHeight="1" x14ac:dyDescent="0.2">
      <c r="A35" s="161"/>
      <c r="B35" s="162" t="s">
        <v>123</v>
      </c>
      <c r="C35" s="163">
        <f>SUM(C31:C34)</f>
        <v>0</v>
      </c>
      <c r="D35" s="164"/>
      <c r="E35" s="165">
        <f>IF(C31="",0,J35/C35)</f>
        <v>0</v>
      </c>
      <c r="F35" s="36">
        <f>IF(F31="",0,AVERAGE(F31:F34))</f>
        <v>0</v>
      </c>
      <c r="G35" s="171"/>
      <c r="H35" s="172"/>
      <c r="I35" s="172"/>
      <c r="J35" s="165">
        <f>SUM(J31:J34)</f>
        <v>0</v>
      </c>
      <c r="K35" s="165">
        <f>SUM(K31:K34)</f>
        <v>0</v>
      </c>
      <c r="L35" s="165">
        <f>SUM(J35:K35)</f>
        <v>0</v>
      </c>
      <c r="M35" s="174"/>
      <c r="N35" s="65"/>
      <c r="O35" s="170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</row>
    <row r="36" spans="1:28" x14ac:dyDescent="0.2">
      <c r="A36" s="20">
        <v>4</v>
      </c>
      <c r="B36" s="29" t="str">
        <f>IF(Year1!$B36="","",Year1!$B36)</f>
        <v>Undergrad Students</v>
      </c>
      <c r="C36" s="60" t="str">
        <f>IF(Year1!C36=0,"",Year1!C36)</f>
        <v/>
      </c>
      <c r="D36" s="47" t="str">
        <f>IF(Year1!D36=0,"",Year1!D36)</f>
        <v/>
      </c>
      <c r="E36" s="143">
        <v>0</v>
      </c>
      <c r="F36" s="36" t="str">
        <f>IF(Year1!F36=0,"",Year1!F36)</f>
        <v/>
      </c>
      <c r="G36" s="36" t="e">
        <f>F36*12</f>
        <v>#VALUE!</v>
      </c>
      <c r="H36" s="46"/>
      <c r="I36" s="46"/>
      <c r="J36" s="19">
        <f>IF(C36="",0,ROUND(C36*E36,))</f>
        <v>0</v>
      </c>
      <c r="K36" s="19">
        <f>IF(C36="",0,ROUND(J36*N36,0))</f>
        <v>0</v>
      </c>
      <c r="L36" s="19">
        <f>IF(J36="","",ROUND(J36+K36,0))</f>
        <v>0</v>
      </c>
      <c r="M36" s="173" t="str">
        <f>Year1!M36</f>
        <v>Y</v>
      </c>
      <c r="N36" s="65">
        <f>Year1!N36</f>
        <v>0</v>
      </c>
      <c r="O36" s="15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</row>
    <row r="37" spans="1:28" x14ac:dyDescent="0.2">
      <c r="A37" s="20">
        <v>5</v>
      </c>
      <c r="B37" s="29" t="str">
        <f>IF(Year1!$B37="","",Year1!$B37)</f>
        <v>Secretarial/Clerical</v>
      </c>
      <c r="C37" s="60" t="str">
        <f>IF(Year1!C37=0,"",Year1!C37)</f>
        <v/>
      </c>
      <c r="D37" s="47" t="str">
        <f>IF(Year1!D37=0,"",Year1!D37)</f>
        <v/>
      </c>
      <c r="E37" s="30" t="str">
        <f>IF(Year1!M37="Y",IF(Year4!E37="","",ROUND(Year4!E37*(1+Year1!C$5),0)),IF(Year4!E37="","",ROUND(Year4!E37,0)))</f>
        <v/>
      </c>
      <c r="F37" s="47" t="str">
        <f>IF(Year1!F37=0,"",Year1!F37)</f>
        <v/>
      </c>
      <c r="G37" s="53"/>
      <c r="H37" s="46"/>
      <c r="I37" s="46"/>
      <c r="J37" s="19">
        <f t="shared" ref="J37:J42" si="4">IF(G37=0,0,ROUND(E37/F37*G37,0))</f>
        <v>0</v>
      </c>
      <c r="K37" s="19">
        <f t="shared" ref="K37:K42" si="5">J37*N37</f>
        <v>0</v>
      </c>
      <c r="L37" s="19">
        <f>IF(I$6="",0,ROUND(J37+K37,0))</f>
        <v>0</v>
      </c>
      <c r="M37" s="173" t="str">
        <f>Year1!M37</f>
        <v>Y</v>
      </c>
      <c r="N37" s="65">
        <f>Year1!N37</f>
        <v>0.46</v>
      </c>
      <c r="O37" s="15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</row>
    <row r="38" spans="1:28" x14ac:dyDescent="0.2">
      <c r="A38" s="20">
        <v>6</v>
      </c>
      <c r="B38" s="29" t="str">
        <f>IF(Year1!$B38="","",Year1!$B38)</f>
        <v>Other</v>
      </c>
      <c r="C38" s="60" t="str">
        <f>IF(Year1!C38=0,"",Year1!C38)</f>
        <v/>
      </c>
      <c r="D38" s="47" t="str">
        <f>IF(Year1!D38=0,"",Year1!D38)</f>
        <v/>
      </c>
      <c r="E38" s="30" t="str">
        <f>IF(Year1!M38="Y",IF(Year4!E38="","",ROUND(Year4!E38*(1+Year1!C$5),0)),IF(Year4!E38="","",ROUND(Year4!E38,0)))</f>
        <v/>
      </c>
      <c r="F38" s="47" t="str">
        <f>IF(Year1!F38=0,"",Year1!F38)</f>
        <v/>
      </c>
      <c r="G38" s="53"/>
      <c r="H38" s="46"/>
      <c r="I38" s="46"/>
      <c r="J38" s="19">
        <f>IF(G38=0,0,ROUND(E38/F38*G38,0))</f>
        <v>0</v>
      </c>
      <c r="K38" s="19">
        <f t="shared" si="5"/>
        <v>0</v>
      </c>
      <c r="L38" s="19">
        <f>IF(I$6="",0,ROUND(J38+K38,0))</f>
        <v>0</v>
      </c>
      <c r="M38" s="173" t="str">
        <f>Year1!M38</f>
        <v>Y</v>
      </c>
      <c r="N38" s="65">
        <f>Year1!N38</f>
        <v>0.09</v>
      </c>
      <c r="O38" s="15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</row>
    <row r="39" spans="1:28" x14ac:dyDescent="0.2">
      <c r="A39" s="20">
        <v>7</v>
      </c>
      <c r="B39" s="29" t="str">
        <f>IF(Year1!$B39="","",Year1!$B39)</f>
        <v/>
      </c>
      <c r="C39" s="60" t="str">
        <f>IF(Year1!C39=0,"",Year1!C39)</f>
        <v/>
      </c>
      <c r="D39" s="47" t="str">
        <f>IF(Year1!D39=0,"",Year1!D39)</f>
        <v/>
      </c>
      <c r="E39" s="30" t="str">
        <f>IF(Year1!M39="Y",IF(Year4!E39="","",ROUND(Year4!E39*(1+Year1!C$5),0)),IF(Year4!E39="","",ROUND(Year4!E39,0)))</f>
        <v/>
      </c>
      <c r="F39" s="47" t="str">
        <f>IF(Year1!F39=0,"",Year1!F39)</f>
        <v/>
      </c>
      <c r="G39" s="53"/>
      <c r="H39" s="36"/>
      <c r="I39" s="36"/>
      <c r="J39" s="19">
        <f t="shared" si="4"/>
        <v>0</v>
      </c>
      <c r="K39" s="19">
        <f t="shared" si="5"/>
        <v>0</v>
      </c>
      <c r="L39" s="19">
        <f>ROUND(J39+K39,0)</f>
        <v>0</v>
      </c>
      <c r="M39" s="173" t="str">
        <f>Year1!M39</f>
        <v>Y</v>
      </c>
      <c r="N39" s="65">
        <f>Year1!N39</f>
        <v>0.09</v>
      </c>
      <c r="O39" s="15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</row>
    <row r="40" spans="1:28" x14ac:dyDescent="0.2">
      <c r="A40" s="20">
        <v>8</v>
      </c>
      <c r="B40" s="29" t="str">
        <f>IF(Year1!$B40="","",Year1!$B40)</f>
        <v/>
      </c>
      <c r="C40" s="60" t="str">
        <f>IF(Year1!C40=0,"",Year1!C40)</f>
        <v/>
      </c>
      <c r="D40" s="47" t="str">
        <f>IF(Year1!D40=0,"",Year1!D40)</f>
        <v/>
      </c>
      <c r="E40" s="30" t="str">
        <f>IF(Year1!M40="Y",IF(Year4!E40="","",ROUND(Year4!E40*(1+Year1!C$5),0)),IF(Year4!E40="","",ROUND(Year4!E40,0)))</f>
        <v/>
      </c>
      <c r="F40" s="47" t="str">
        <f>IF(Year1!F40=0,"",Year1!F40)</f>
        <v/>
      </c>
      <c r="G40" s="53"/>
      <c r="H40" s="36"/>
      <c r="I40" s="36"/>
      <c r="J40" s="19">
        <f t="shared" si="4"/>
        <v>0</v>
      </c>
      <c r="K40" s="19">
        <f t="shared" si="5"/>
        <v>0</v>
      </c>
      <c r="L40" s="19">
        <f>ROUND(J40+K40,0)</f>
        <v>0</v>
      </c>
      <c r="M40" s="173" t="str">
        <f>Year1!M40</f>
        <v>Y</v>
      </c>
      <c r="N40" s="65">
        <f>Year1!N40</f>
        <v>0.09</v>
      </c>
      <c r="O40" s="15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</row>
    <row r="41" spans="1:28" x14ac:dyDescent="0.2">
      <c r="A41" s="20">
        <v>9</v>
      </c>
      <c r="B41" s="29" t="str">
        <f>IF(Year1!$B41="","",Year1!$B41)</f>
        <v/>
      </c>
      <c r="C41" s="60" t="str">
        <f>IF(Year1!C41=0,"",Year1!C41)</f>
        <v/>
      </c>
      <c r="D41" s="47" t="str">
        <f>IF(Year1!D41=0,"",Year1!D41)</f>
        <v/>
      </c>
      <c r="E41" s="30" t="str">
        <f>IF(Year1!M41="Y",IF(Year4!E41="","",ROUND(Year4!E41*(1+Year1!C$5),0)),IF(Year4!E41="","",ROUND(Year4!E41,0)))</f>
        <v/>
      </c>
      <c r="F41" s="47" t="str">
        <f>IF(Year1!F41=0,"",Year1!F41)</f>
        <v/>
      </c>
      <c r="G41" s="53"/>
      <c r="H41" s="36"/>
      <c r="I41" s="36"/>
      <c r="J41" s="19">
        <f t="shared" si="4"/>
        <v>0</v>
      </c>
      <c r="K41" s="19">
        <f t="shared" si="5"/>
        <v>0</v>
      </c>
      <c r="L41" s="19">
        <f>ROUND(J41+K41,0)</f>
        <v>0</v>
      </c>
      <c r="M41" s="173" t="str">
        <f>Year1!M41</f>
        <v>Y</v>
      </c>
      <c r="N41" s="65">
        <f>Year1!N41</f>
        <v>0.09</v>
      </c>
      <c r="O41" s="15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</row>
    <row r="42" spans="1:28" x14ac:dyDescent="0.2">
      <c r="A42" s="20">
        <v>10</v>
      </c>
      <c r="B42" s="29" t="str">
        <f>IF(Year1!$B42="","",Year1!$B42)</f>
        <v/>
      </c>
      <c r="C42" s="60" t="str">
        <f>IF(Year1!C42=0,"",Year1!C42)</f>
        <v/>
      </c>
      <c r="D42" s="47" t="str">
        <f>IF(Year1!D42=0,"",Year1!D42)</f>
        <v/>
      </c>
      <c r="E42" s="30" t="str">
        <f>IF(Year1!M42="Y",IF(Year4!E42="","",ROUND(Year4!E42*(1+Year1!C$5),0)),IF(Year4!E42="","",ROUND(Year4!E42,0)))</f>
        <v/>
      </c>
      <c r="F42" s="47" t="str">
        <f>IF(Year1!F42=0,"",Year1!F42)</f>
        <v/>
      </c>
      <c r="G42" s="53"/>
      <c r="H42" s="36"/>
      <c r="I42" s="36"/>
      <c r="J42" s="19">
        <f t="shared" si="4"/>
        <v>0</v>
      </c>
      <c r="K42" s="19">
        <f t="shared" si="5"/>
        <v>0</v>
      </c>
      <c r="L42" s="19">
        <f>ROUND(J42+K42,0)</f>
        <v>0</v>
      </c>
      <c r="M42" s="173" t="str">
        <f>Year1!M42</f>
        <v>Y</v>
      </c>
      <c r="N42" s="65">
        <f>Year1!N42</f>
        <v>0.09</v>
      </c>
      <c r="O42" s="15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</row>
    <row r="43" spans="1:28" x14ac:dyDescent="0.2">
      <c r="A43" s="253" t="s">
        <v>13</v>
      </c>
      <c r="B43" s="254"/>
      <c r="C43" s="254"/>
      <c r="D43" s="254"/>
      <c r="E43" s="254"/>
      <c r="F43" s="254"/>
      <c r="G43" s="254"/>
      <c r="H43" s="254"/>
      <c r="I43" s="255"/>
      <c r="J43" s="4">
        <f>SUM(J25,J30,J35,J36:J42)</f>
        <v>0</v>
      </c>
      <c r="K43" s="4">
        <f>SUM(K25,K30,K35,K36:K42)</f>
        <v>0</v>
      </c>
      <c r="L43" s="4">
        <f>SUM(J43:K43)</f>
        <v>0</v>
      </c>
      <c r="O43" s="15">
        <f>IF(J35="","",ROUND(L43-J35*N31,0))</f>
        <v>0</v>
      </c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</row>
    <row r="44" spans="1:28" x14ac:dyDescent="0.2">
      <c r="A44" s="279" t="s">
        <v>91</v>
      </c>
      <c r="B44" s="280"/>
      <c r="C44" s="280"/>
      <c r="D44" s="39"/>
      <c r="E44" s="39"/>
      <c r="F44" s="39"/>
      <c r="G44" s="39"/>
      <c r="H44" s="39"/>
      <c r="I44" s="39"/>
      <c r="J44" s="48">
        <f t="shared" ref="J44:K44" si="6">J43+J19</f>
        <v>0</v>
      </c>
      <c r="K44" s="48">
        <f t="shared" si="6"/>
        <v>0</v>
      </c>
      <c r="L44" s="48">
        <f>L43+L19</f>
        <v>0</v>
      </c>
      <c r="N44" s="33"/>
      <c r="O44" s="15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</row>
    <row r="45" spans="1:28" x14ac:dyDescent="0.2">
      <c r="A45" s="247" t="s">
        <v>14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9"/>
      <c r="O45" s="15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</row>
    <row r="46" spans="1:28" x14ac:dyDescent="0.2">
      <c r="A46" s="20">
        <v>1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60"/>
      <c r="L46" s="56"/>
      <c r="O46" s="15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</row>
    <row r="47" spans="1:28" x14ac:dyDescent="0.2">
      <c r="A47" s="20">
        <v>2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60"/>
      <c r="L47" s="57"/>
      <c r="M47" s="174"/>
      <c r="O47" s="15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</row>
    <row r="48" spans="1:28" x14ac:dyDescent="0.2">
      <c r="A48" s="20">
        <v>3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60"/>
      <c r="L48" s="57"/>
      <c r="O48" s="15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</row>
    <row r="49" spans="1:28" x14ac:dyDescent="0.2">
      <c r="A49" s="20">
        <v>4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60"/>
      <c r="L49" s="57"/>
      <c r="O49" s="15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</row>
    <row r="50" spans="1:28" x14ac:dyDescent="0.2">
      <c r="A50" s="20">
        <v>5</v>
      </c>
      <c r="B50" s="239"/>
      <c r="C50" s="239"/>
      <c r="D50" s="239"/>
      <c r="E50" s="239"/>
      <c r="F50" s="239"/>
      <c r="G50" s="239"/>
      <c r="H50" s="239"/>
      <c r="I50" s="239"/>
      <c r="J50" s="239"/>
      <c r="K50" s="260"/>
      <c r="L50" s="57"/>
      <c r="O50" s="15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</row>
    <row r="51" spans="1:28" x14ac:dyDescent="0.2">
      <c r="A51" s="253" t="s">
        <v>15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5"/>
      <c r="L51" s="23">
        <f>SUM(L46:L50)</f>
        <v>0</v>
      </c>
      <c r="O51" s="15">
        <v>0</v>
      </c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</row>
    <row r="52" spans="1:28" x14ac:dyDescent="0.2">
      <c r="A52" s="247" t="s">
        <v>16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9"/>
      <c r="O52" s="15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</row>
    <row r="53" spans="1:28" x14ac:dyDescent="0.2">
      <c r="A53" s="20">
        <v>1</v>
      </c>
      <c r="B53" s="24" t="s">
        <v>18</v>
      </c>
      <c r="C53" s="276"/>
      <c r="D53" s="276"/>
      <c r="E53" s="276"/>
      <c r="F53" s="276"/>
      <c r="G53" s="276"/>
      <c r="H53" s="276"/>
      <c r="I53" s="276"/>
      <c r="J53" s="276"/>
      <c r="K53" s="277"/>
      <c r="L53" s="51">
        <v>0</v>
      </c>
      <c r="O53" s="15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</row>
    <row r="54" spans="1:28" x14ac:dyDescent="0.2">
      <c r="A54" s="20">
        <v>2</v>
      </c>
      <c r="B54" s="24" t="s">
        <v>19</v>
      </c>
      <c r="C54" s="272"/>
      <c r="D54" s="239"/>
      <c r="E54" s="239"/>
      <c r="F54" s="239"/>
      <c r="G54" s="239"/>
      <c r="H54" s="239"/>
      <c r="I54" s="239"/>
      <c r="J54" s="239"/>
      <c r="K54" s="260"/>
      <c r="L54" s="51">
        <v>0</v>
      </c>
      <c r="O54" s="15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</row>
    <row r="55" spans="1:28" x14ac:dyDescent="0.2">
      <c r="A55" s="253" t="s">
        <v>17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5"/>
      <c r="L55" s="23">
        <f>SUM(L53:L54)</f>
        <v>0</v>
      </c>
      <c r="O55" s="15">
        <f>L55</f>
        <v>0</v>
      </c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</row>
    <row r="56" spans="1:28" x14ac:dyDescent="0.2">
      <c r="A56" s="247" t="s">
        <v>20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9"/>
      <c r="O56" s="15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</row>
    <row r="57" spans="1:28" x14ac:dyDescent="0.2">
      <c r="A57" s="20">
        <v>1</v>
      </c>
      <c r="B57" s="24" t="s">
        <v>21</v>
      </c>
      <c r="C57" s="272"/>
      <c r="D57" s="239"/>
      <c r="E57" s="239"/>
      <c r="F57" s="239"/>
      <c r="G57" s="239"/>
      <c r="H57" s="239"/>
      <c r="I57" s="239"/>
      <c r="J57" s="239"/>
      <c r="K57" s="260"/>
      <c r="L57" s="51"/>
      <c r="O57" s="15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</row>
    <row r="58" spans="1:28" x14ac:dyDescent="0.2">
      <c r="A58" s="20">
        <v>2</v>
      </c>
      <c r="B58" s="24" t="s">
        <v>22</v>
      </c>
      <c r="C58" s="272"/>
      <c r="D58" s="239"/>
      <c r="E58" s="239"/>
      <c r="F58" s="239"/>
      <c r="G58" s="239"/>
      <c r="H58" s="239"/>
      <c r="I58" s="239"/>
      <c r="J58" s="239"/>
      <c r="K58" s="260"/>
      <c r="L58" s="51"/>
      <c r="O58" s="15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</row>
    <row r="59" spans="1:28" x14ac:dyDescent="0.2">
      <c r="A59" s="20">
        <v>3</v>
      </c>
      <c r="B59" s="24" t="s">
        <v>23</v>
      </c>
      <c r="C59" s="272"/>
      <c r="D59" s="239"/>
      <c r="E59" s="239"/>
      <c r="F59" s="239"/>
      <c r="G59" s="239"/>
      <c r="H59" s="239"/>
      <c r="I59" s="239"/>
      <c r="J59" s="239"/>
      <c r="K59" s="260"/>
      <c r="L59" s="51"/>
      <c r="O59" s="15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</row>
    <row r="60" spans="1:28" x14ac:dyDescent="0.2">
      <c r="A60" s="20">
        <v>4</v>
      </c>
      <c r="B60" s="24" t="s">
        <v>24</v>
      </c>
      <c r="C60" s="272"/>
      <c r="D60" s="239"/>
      <c r="E60" s="239"/>
      <c r="F60" s="239"/>
      <c r="G60" s="239"/>
      <c r="H60" s="239"/>
      <c r="I60" s="239"/>
      <c r="J60" s="239"/>
      <c r="K60" s="260"/>
      <c r="L60" s="51"/>
      <c r="O60" s="15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</row>
    <row r="61" spans="1:28" x14ac:dyDescent="0.2">
      <c r="A61" s="20">
        <v>5</v>
      </c>
      <c r="B61" s="24" t="s">
        <v>25</v>
      </c>
      <c r="C61" s="272"/>
      <c r="D61" s="239"/>
      <c r="E61" s="239"/>
      <c r="F61" s="239"/>
      <c r="G61" s="239"/>
      <c r="H61" s="239"/>
      <c r="I61" s="239"/>
      <c r="J61" s="239"/>
      <c r="K61" s="260"/>
      <c r="L61" s="51"/>
      <c r="O61" s="15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</row>
    <row r="62" spans="1:28" x14ac:dyDescent="0.2">
      <c r="A62" s="253" t="s">
        <v>26</v>
      </c>
      <c r="B62" s="254"/>
      <c r="C62" s="254"/>
      <c r="D62" s="254"/>
      <c r="E62" s="254"/>
      <c r="F62" s="254"/>
      <c r="G62" s="254"/>
      <c r="H62" s="254"/>
      <c r="I62" s="254"/>
      <c r="J62" s="254"/>
      <c r="K62" s="255"/>
      <c r="L62" s="23">
        <f>SUM(L57:L61)</f>
        <v>0</v>
      </c>
      <c r="O62" s="58">
        <f>L62</f>
        <v>0</v>
      </c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</row>
    <row r="63" spans="1:28" x14ac:dyDescent="0.2">
      <c r="A63" s="247" t="s">
        <v>27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9"/>
      <c r="O63" s="15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</row>
    <row r="64" spans="1:28" x14ac:dyDescent="0.2">
      <c r="A64" s="20">
        <v>1</v>
      </c>
      <c r="B64" s="236" t="s">
        <v>28</v>
      </c>
      <c r="C64" s="236"/>
      <c r="D64" s="239"/>
      <c r="E64" s="239"/>
      <c r="F64" s="239"/>
      <c r="G64" s="239"/>
      <c r="H64" s="239"/>
      <c r="I64" s="239"/>
      <c r="J64" s="239"/>
      <c r="K64" s="260"/>
      <c r="L64" s="51">
        <v>0</v>
      </c>
      <c r="O64" s="15">
        <f>L64</f>
        <v>0</v>
      </c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</row>
    <row r="65" spans="1:28" x14ac:dyDescent="0.2">
      <c r="A65" s="20">
        <v>2</v>
      </c>
      <c r="B65" s="236" t="s">
        <v>29</v>
      </c>
      <c r="C65" s="236"/>
      <c r="D65" s="239"/>
      <c r="E65" s="239"/>
      <c r="F65" s="239"/>
      <c r="G65" s="239"/>
      <c r="H65" s="239"/>
      <c r="I65" s="239"/>
      <c r="J65" s="239"/>
      <c r="K65" s="260"/>
      <c r="L65" s="51">
        <v>0</v>
      </c>
      <c r="O65" s="15">
        <f t="shared" ref="O65:O73" si="7">L65</f>
        <v>0</v>
      </c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</row>
    <row r="66" spans="1:28" x14ac:dyDescent="0.2">
      <c r="A66" s="20">
        <v>3</v>
      </c>
      <c r="B66" s="236" t="s">
        <v>30</v>
      </c>
      <c r="C66" s="236"/>
      <c r="D66" s="239"/>
      <c r="E66" s="239"/>
      <c r="F66" s="239"/>
      <c r="G66" s="239"/>
      <c r="H66" s="239"/>
      <c r="I66" s="239"/>
      <c r="J66" s="239"/>
      <c r="K66" s="260"/>
      <c r="L66" s="51">
        <v>0</v>
      </c>
      <c r="O66" s="15">
        <f t="shared" si="7"/>
        <v>0</v>
      </c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</row>
    <row r="67" spans="1:28" x14ac:dyDescent="0.2">
      <c r="A67" s="20">
        <v>4</v>
      </c>
      <c r="B67" s="236" t="s">
        <v>31</v>
      </c>
      <c r="C67" s="236"/>
      <c r="D67" s="239"/>
      <c r="E67" s="239"/>
      <c r="F67" s="239"/>
      <c r="G67" s="239"/>
      <c r="H67" s="239"/>
      <c r="I67" s="239"/>
      <c r="J67" s="239"/>
      <c r="K67" s="260"/>
      <c r="L67" s="51">
        <v>0</v>
      </c>
      <c r="O67" s="15">
        <f t="shared" si="7"/>
        <v>0</v>
      </c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</row>
    <row r="68" spans="1:28" x14ac:dyDescent="0.2">
      <c r="A68" s="20">
        <v>5</v>
      </c>
      <c r="B68" s="256" t="s">
        <v>93</v>
      </c>
      <c r="C68" s="256"/>
      <c r="D68" s="256"/>
      <c r="E68" s="256"/>
      <c r="F68" s="256"/>
      <c r="G68" s="256"/>
      <c r="H68" s="256"/>
      <c r="I68" s="256"/>
      <c r="J68" s="256"/>
      <c r="K68" s="257"/>
      <c r="L68" s="19">
        <f>Consortium!I68</f>
        <v>0</v>
      </c>
      <c r="O68" s="15">
        <f>SUM(Consortium!P6:P64)</f>
        <v>0</v>
      </c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</row>
    <row r="69" spans="1:28" x14ac:dyDescent="0.2">
      <c r="A69" s="20">
        <v>6</v>
      </c>
      <c r="B69" s="236" t="s">
        <v>33</v>
      </c>
      <c r="C69" s="236"/>
      <c r="D69" s="239"/>
      <c r="E69" s="239"/>
      <c r="F69" s="239"/>
      <c r="G69" s="239"/>
      <c r="H69" s="239"/>
      <c r="I69" s="239"/>
      <c r="J69" s="239"/>
      <c r="K69" s="260"/>
      <c r="L69" s="51">
        <v>0</v>
      </c>
      <c r="O69" s="15">
        <f t="shared" si="7"/>
        <v>0</v>
      </c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</row>
    <row r="70" spans="1:28" x14ac:dyDescent="0.2">
      <c r="A70" s="20">
        <v>7</v>
      </c>
      <c r="B70" s="236" t="s">
        <v>34</v>
      </c>
      <c r="C70" s="236"/>
      <c r="D70" s="239"/>
      <c r="E70" s="239"/>
      <c r="F70" s="239"/>
      <c r="G70" s="239"/>
      <c r="H70" s="239"/>
      <c r="I70" s="239"/>
      <c r="J70" s="239"/>
      <c r="K70" s="260"/>
      <c r="L70" s="51">
        <v>0</v>
      </c>
      <c r="O70" s="15">
        <v>0</v>
      </c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</row>
    <row r="71" spans="1:28" x14ac:dyDescent="0.2">
      <c r="A71" s="20">
        <v>8</v>
      </c>
      <c r="B71" s="235" t="str">
        <f>IF(Year1!B71="","",Year1!B71)</f>
        <v>Other</v>
      </c>
      <c r="C71" s="239"/>
      <c r="D71" s="240"/>
      <c r="E71" s="240"/>
      <c r="F71" s="240"/>
      <c r="G71" s="240"/>
      <c r="H71" s="240"/>
      <c r="I71" s="240"/>
      <c r="J71" s="240"/>
      <c r="K71" s="241"/>
      <c r="L71" s="51">
        <v>0</v>
      </c>
      <c r="O71" s="15">
        <f t="shared" si="7"/>
        <v>0</v>
      </c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</row>
    <row r="72" spans="1:28" x14ac:dyDescent="0.2">
      <c r="A72" s="20">
        <v>9</v>
      </c>
      <c r="B72" s="235" t="str">
        <f>IF(Year1!B72="","",Year1!B72)</f>
        <v/>
      </c>
      <c r="C72" s="239"/>
      <c r="D72" s="240"/>
      <c r="E72" s="240"/>
      <c r="F72" s="240"/>
      <c r="G72" s="240"/>
      <c r="H72" s="240"/>
      <c r="I72" s="240"/>
      <c r="J72" s="240"/>
      <c r="K72" s="241"/>
      <c r="L72" s="51">
        <v>0</v>
      </c>
      <c r="O72" s="15">
        <f t="shared" si="7"/>
        <v>0</v>
      </c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</row>
    <row r="73" spans="1:28" x14ac:dyDescent="0.2">
      <c r="A73" s="20">
        <v>10</v>
      </c>
      <c r="B73" s="235" t="str">
        <f>IF(Year1!B73="","",Year1!B73)</f>
        <v/>
      </c>
      <c r="C73" s="239"/>
      <c r="D73" s="240"/>
      <c r="E73" s="240"/>
      <c r="F73" s="240"/>
      <c r="G73" s="240"/>
      <c r="H73" s="240"/>
      <c r="I73" s="240"/>
      <c r="J73" s="240"/>
      <c r="K73" s="241"/>
      <c r="L73" s="51">
        <v>0</v>
      </c>
      <c r="O73" s="15">
        <f t="shared" si="7"/>
        <v>0</v>
      </c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</row>
    <row r="74" spans="1:28" x14ac:dyDescent="0.2">
      <c r="A74" s="253" t="s">
        <v>35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5"/>
      <c r="L74" s="4">
        <f>SUM(L64:L73)</f>
        <v>0</v>
      </c>
      <c r="O74" s="15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</row>
    <row r="75" spans="1:28" x14ac:dyDescent="0.2">
      <c r="A75" s="247" t="s">
        <v>36</v>
      </c>
      <c r="B75" s="248"/>
      <c r="C75" s="248"/>
      <c r="D75" s="248"/>
      <c r="E75" s="248"/>
      <c r="F75" s="248"/>
      <c r="G75" s="248"/>
      <c r="H75" s="248"/>
      <c r="I75" s="248"/>
      <c r="J75" s="248"/>
      <c r="K75" s="249"/>
      <c r="L75" s="3">
        <f>L19+L43+L51+L55+L62+L74</f>
        <v>0</v>
      </c>
      <c r="O75" s="73">
        <f>SUM(O7:O74)</f>
        <v>0</v>
      </c>
    </row>
    <row r="76" spans="1:28" x14ac:dyDescent="0.2">
      <c r="A76" s="247" t="s">
        <v>37</v>
      </c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9"/>
    </row>
    <row r="77" spans="1:28" x14ac:dyDescent="0.2">
      <c r="A77" s="20"/>
      <c r="B77" s="251" t="s">
        <v>38</v>
      </c>
      <c r="C77" s="252"/>
      <c r="D77" s="250" t="s">
        <v>39</v>
      </c>
      <c r="E77" s="251"/>
      <c r="F77" s="251"/>
      <c r="G77" s="251"/>
      <c r="H77" s="251"/>
      <c r="I77" s="252"/>
      <c r="J77" s="250" t="s">
        <v>40</v>
      </c>
      <c r="K77" s="252"/>
      <c r="L77" s="16" t="s">
        <v>41</v>
      </c>
    </row>
    <row r="78" spans="1:28" x14ac:dyDescent="0.2">
      <c r="A78" s="20">
        <v>1</v>
      </c>
      <c r="B78" s="305" t="str">
        <f>Year1!B78</f>
        <v>MTDC</v>
      </c>
      <c r="C78" s="306"/>
      <c r="D78" s="307">
        <f>IF(B78=MTDC,O75,IF(B78=TDC,L75,IF(B78=TFFA,L75,"")))</f>
        <v>0</v>
      </c>
      <c r="E78" s="308"/>
      <c r="F78" s="308"/>
      <c r="G78" s="308"/>
      <c r="H78" s="308"/>
      <c r="I78" s="308"/>
      <c r="J78" s="309">
        <f>Year1!J78</f>
        <v>0.51</v>
      </c>
      <c r="K78" s="310"/>
      <c r="L78" s="19">
        <f>IF(B78=MTDC,D78*J78,IF(B78=TDC,D78*J78,IF(B78=TFFA,D78*(J78/(1-J78)),"")))</f>
        <v>0</v>
      </c>
      <c r="Q78" s="148"/>
      <c r="R78" s="149"/>
    </row>
    <row r="79" spans="1:28" x14ac:dyDescent="0.2">
      <c r="A79" s="20">
        <v>2</v>
      </c>
      <c r="B79" s="261"/>
      <c r="C79" s="262"/>
      <c r="D79" s="316"/>
      <c r="E79" s="317"/>
      <c r="F79" s="317"/>
      <c r="G79" s="317"/>
      <c r="H79" s="317"/>
      <c r="I79" s="318"/>
      <c r="J79" s="258"/>
      <c r="K79" s="259"/>
      <c r="L79" s="19">
        <f>ROUND(D79*J79,0)</f>
        <v>0</v>
      </c>
      <c r="Q79" s="150"/>
      <c r="R79" s="151"/>
    </row>
    <row r="80" spans="1:28" x14ac:dyDescent="0.2">
      <c r="A80" s="20">
        <v>3</v>
      </c>
      <c r="B80" s="261"/>
      <c r="C80" s="262"/>
      <c r="D80" s="316"/>
      <c r="E80" s="317"/>
      <c r="F80" s="317"/>
      <c r="G80" s="317"/>
      <c r="H80" s="317"/>
      <c r="I80" s="318"/>
      <c r="J80" s="258"/>
      <c r="K80" s="259"/>
      <c r="L80" s="19">
        <f>ROUND(D80*J80,0)</f>
        <v>0</v>
      </c>
      <c r="Q80" s="150"/>
      <c r="R80" s="151"/>
    </row>
    <row r="81" spans="1:18" x14ac:dyDescent="0.2">
      <c r="A81" s="20">
        <v>4</v>
      </c>
      <c r="B81" s="261"/>
      <c r="C81" s="262"/>
      <c r="D81" s="316"/>
      <c r="E81" s="317"/>
      <c r="F81" s="317"/>
      <c r="G81" s="317"/>
      <c r="H81" s="317"/>
      <c r="I81" s="318"/>
      <c r="J81" s="258"/>
      <c r="K81" s="259"/>
      <c r="L81" s="19">
        <f>ROUND(D81*J81,0)</f>
        <v>0</v>
      </c>
      <c r="Q81" s="150"/>
      <c r="R81" s="151"/>
    </row>
    <row r="82" spans="1:18" x14ac:dyDescent="0.2">
      <c r="A82" s="253" t="s">
        <v>42</v>
      </c>
      <c r="B82" s="254"/>
      <c r="C82" s="254"/>
      <c r="D82" s="254"/>
      <c r="E82" s="254"/>
      <c r="F82" s="254"/>
      <c r="G82" s="254"/>
      <c r="H82" s="254"/>
      <c r="I82" s="254"/>
      <c r="J82" s="254"/>
      <c r="K82" s="255"/>
      <c r="L82" s="26">
        <f>SUM(L78:L81)</f>
        <v>0</v>
      </c>
      <c r="Q82" s="150"/>
      <c r="R82" s="151"/>
    </row>
    <row r="83" spans="1:18" x14ac:dyDescent="0.2">
      <c r="A83" s="247" t="s">
        <v>43</v>
      </c>
      <c r="B83" s="248"/>
      <c r="C83" s="248"/>
      <c r="D83" s="248"/>
      <c r="E83" s="248"/>
      <c r="F83" s="248"/>
      <c r="G83" s="248"/>
      <c r="H83" s="248"/>
      <c r="I83" s="248"/>
      <c r="J83" s="248"/>
      <c r="K83" s="249"/>
      <c r="L83" s="3">
        <f>L75+L82</f>
        <v>0</v>
      </c>
      <c r="Q83" s="150"/>
      <c r="R83" s="151"/>
    </row>
    <row r="84" spans="1:18" x14ac:dyDescent="0.2">
      <c r="Q84" s="150"/>
      <c r="R84" s="151"/>
    </row>
    <row r="85" spans="1:18" x14ac:dyDescent="0.2">
      <c r="J85" s="242" t="s">
        <v>128</v>
      </c>
      <c r="K85" s="243"/>
      <c r="L85" s="244"/>
    </row>
    <row r="86" spans="1:18" x14ac:dyDescent="0.2">
      <c r="J86" s="8" t="s">
        <v>47</v>
      </c>
      <c r="L86" s="27">
        <f>L75</f>
        <v>0</v>
      </c>
    </row>
    <row r="87" spans="1:18" x14ac:dyDescent="0.2">
      <c r="J87" s="8" t="s">
        <v>48</v>
      </c>
      <c r="L87" s="158">
        <f>Consortium!I67</f>
        <v>0</v>
      </c>
    </row>
    <row r="88" spans="1:18" x14ac:dyDescent="0.2">
      <c r="J88" s="8" t="s">
        <v>49</v>
      </c>
      <c r="L88" s="27">
        <f>L86-L87</f>
        <v>0</v>
      </c>
    </row>
    <row r="92" spans="1:18" s="150" customFormat="1" ht="13.5" thickBot="1" x14ac:dyDescent="0.25">
      <c r="A92" s="221"/>
      <c r="B92" s="148" t="s">
        <v>114</v>
      </c>
      <c r="C92" s="221"/>
      <c r="D92" s="221"/>
      <c r="E92" s="221"/>
      <c r="F92" s="221"/>
      <c r="G92" s="221"/>
      <c r="H92" s="221"/>
      <c r="I92" s="221"/>
      <c r="J92" s="221"/>
      <c r="K92" s="221"/>
      <c r="L92" s="154"/>
      <c r="M92" s="174"/>
    </row>
    <row r="93" spans="1:18" s="150" customFormat="1" ht="12.6" customHeight="1" x14ac:dyDescent="0.2">
      <c r="A93" s="222"/>
      <c r="B93" s="223"/>
      <c r="C93" s="223"/>
      <c r="D93" s="223"/>
      <c r="E93" s="223"/>
      <c r="F93" s="223"/>
      <c r="G93" s="223"/>
      <c r="H93" s="223"/>
      <c r="I93" s="224"/>
      <c r="J93" s="221"/>
      <c r="K93" s="221"/>
      <c r="L93" s="154"/>
      <c r="M93" s="174"/>
    </row>
    <row r="94" spans="1:18" s="150" customFormat="1" ht="12.6" customHeight="1" x14ac:dyDescent="0.2">
      <c r="A94" s="225"/>
      <c r="B94" s="148" t="s">
        <v>108</v>
      </c>
      <c r="C94" s="221"/>
      <c r="D94" s="221"/>
      <c r="E94" s="148" t="s">
        <v>115</v>
      </c>
      <c r="F94" s="221"/>
      <c r="G94" s="221"/>
      <c r="H94" s="221"/>
      <c r="I94" s="226"/>
      <c r="J94" s="221"/>
      <c r="K94" s="221"/>
      <c r="M94" s="174"/>
    </row>
    <row r="95" spans="1:18" s="150" customFormat="1" ht="12.6" customHeight="1" x14ac:dyDescent="0.2">
      <c r="A95" s="225"/>
      <c r="B95" s="221" t="s">
        <v>132</v>
      </c>
      <c r="C95" s="227">
        <v>0.48499999999999999</v>
      </c>
      <c r="D95" s="221"/>
      <c r="E95" s="155" t="s">
        <v>61</v>
      </c>
      <c r="F95" s="221" t="s">
        <v>116</v>
      </c>
      <c r="G95" s="221"/>
      <c r="H95" s="221"/>
      <c r="I95" s="226"/>
      <c r="J95" s="221"/>
      <c r="K95" s="221"/>
      <c r="M95" s="174"/>
    </row>
    <row r="96" spans="1:18" s="150" customFormat="1" ht="12.6" customHeight="1" x14ac:dyDescent="0.2">
      <c r="A96" s="225"/>
      <c r="B96" s="221" t="s">
        <v>133</v>
      </c>
      <c r="C96" s="227">
        <v>0.51</v>
      </c>
      <c r="D96" s="221"/>
      <c r="E96" s="155" t="s">
        <v>117</v>
      </c>
      <c r="F96" s="221" t="s">
        <v>47</v>
      </c>
      <c r="G96" s="221"/>
      <c r="H96" s="221"/>
      <c r="I96" s="226"/>
      <c r="J96" s="221"/>
      <c r="K96" s="221"/>
      <c r="M96" s="174"/>
    </row>
    <row r="97" spans="1:17" s="150" customFormat="1" ht="12.6" customHeight="1" x14ac:dyDescent="0.2">
      <c r="A97" s="225"/>
      <c r="B97" s="221" t="s">
        <v>109</v>
      </c>
      <c r="C97" s="227">
        <v>0.45500000000000002</v>
      </c>
      <c r="D97" s="221"/>
      <c r="E97" s="155" t="s">
        <v>118</v>
      </c>
      <c r="F97" s="221" t="s">
        <v>119</v>
      </c>
      <c r="G97" s="221"/>
      <c r="H97" s="221"/>
      <c r="I97" s="226"/>
      <c r="J97" s="221"/>
      <c r="K97" s="221"/>
      <c r="L97" s="154"/>
      <c r="M97" s="174"/>
    </row>
    <row r="98" spans="1:17" s="150" customFormat="1" x14ac:dyDescent="0.2">
      <c r="A98" s="225"/>
      <c r="B98" s="221" t="s">
        <v>110</v>
      </c>
      <c r="C98" s="227">
        <v>0.5</v>
      </c>
      <c r="D98" s="221"/>
      <c r="E98" s="221"/>
      <c r="F98" s="221"/>
      <c r="G98" s="221"/>
      <c r="H98" s="221"/>
      <c r="I98" s="226"/>
      <c r="J98" s="221"/>
      <c r="K98" s="221"/>
      <c r="L98" s="154"/>
      <c r="M98" s="174"/>
    </row>
    <row r="99" spans="1:17" s="150" customFormat="1" x14ac:dyDescent="0.2">
      <c r="A99" s="228"/>
      <c r="B99" s="221" t="s">
        <v>111</v>
      </c>
      <c r="C99" s="227">
        <v>0.39</v>
      </c>
      <c r="D99" s="148"/>
      <c r="E99" s="148"/>
      <c r="F99" s="148"/>
      <c r="G99" s="148"/>
      <c r="H99" s="148"/>
      <c r="I99" s="226"/>
      <c r="J99" s="148"/>
      <c r="K99" s="221"/>
      <c r="L99" s="154"/>
      <c r="M99" s="174"/>
      <c r="N99" s="148"/>
      <c r="O99" s="148"/>
      <c r="P99" s="148"/>
      <c r="Q99" s="148"/>
    </row>
    <row r="100" spans="1:17" s="150" customFormat="1" ht="11.25" x14ac:dyDescent="0.2">
      <c r="A100" s="228"/>
      <c r="B100" s="221" t="s">
        <v>112</v>
      </c>
      <c r="C100" s="227">
        <v>0.32</v>
      </c>
      <c r="D100" s="221"/>
      <c r="E100" s="221"/>
      <c r="F100" s="221"/>
      <c r="G100" s="221"/>
      <c r="H100" s="221"/>
      <c r="I100" s="226"/>
      <c r="J100" s="221"/>
      <c r="K100" s="221"/>
      <c r="L100" s="154"/>
      <c r="M100" s="183"/>
    </row>
    <row r="101" spans="1:17" s="150" customFormat="1" ht="11.25" x14ac:dyDescent="0.2">
      <c r="A101" s="156"/>
      <c r="B101" s="221" t="s">
        <v>113</v>
      </c>
      <c r="C101" s="227">
        <v>0.26</v>
      </c>
      <c r="D101" s="221"/>
      <c r="E101" s="221"/>
      <c r="F101" s="221"/>
      <c r="G101" s="221"/>
      <c r="H101" s="221"/>
      <c r="I101" s="226"/>
      <c r="J101" s="221"/>
      <c r="K101" s="221"/>
      <c r="L101" s="154"/>
      <c r="M101" s="183"/>
    </row>
    <row r="102" spans="1:17" s="150" customFormat="1" ht="12" thickBot="1" x14ac:dyDescent="0.25">
      <c r="A102" s="229"/>
      <c r="B102" s="230"/>
      <c r="C102" s="231"/>
      <c r="D102" s="231"/>
      <c r="E102" s="231"/>
      <c r="F102" s="231"/>
      <c r="G102" s="231"/>
      <c r="H102" s="231"/>
      <c r="I102" s="232"/>
      <c r="J102" s="233"/>
      <c r="K102" s="233"/>
      <c r="L102" s="154"/>
      <c r="M102" s="183"/>
      <c r="N102" s="157"/>
      <c r="O102" s="157"/>
      <c r="P102" s="157"/>
      <c r="Q102" s="157"/>
    </row>
    <row r="104" spans="1:17" x14ac:dyDescent="0.2">
      <c r="M104" s="175"/>
    </row>
    <row r="105" spans="1:17" x14ac:dyDescent="0.2">
      <c r="M105" s="175"/>
    </row>
    <row r="106" spans="1:17" x14ac:dyDescent="0.2">
      <c r="M106" s="175"/>
    </row>
    <row r="107" spans="1:17" x14ac:dyDescent="0.2">
      <c r="M107" s="175"/>
    </row>
    <row r="108" spans="1:17" x14ac:dyDescent="0.2">
      <c r="M108" s="175"/>
    </row>
    <row r="109" spans="1:17" x14ac:dyDescent="0.2">
      <c r="M109" s="175"/>
    </row>
    <row r="110" spans="1:17" x14ac:dyDescent="0.2">
      <c r="M110" s="175"/>
    </row>
    <row r="111" spans="1:17" x14ac:dyDescent="0.2">
      <c r="M111" s="176"/>
    </row>
    <row r="112" spans="1:17" x14ac:dyDescent="0.2">
      <c r="M112" s="175"/>
    </row>
    <row r="113" spans="13:13" x14ac:dyDescent="0.2">
      <c r="M113" s="175"/>
    </row>
    <row r="114" spans="13:13" x14ac:dyDescent="0.2">
      <c r="M114" s="177"/>
    </row>
  </sheetData>
  <sheetProtection password="8B40" sheet="1" objects="1" scenarios="1" formatColumns="0"/>
  <mergeCells count="72">
    <mergeCell ref="D18:I18"/>
    <mergeCell ref="H20:I20"/>
    <mergeCell ref="L8:L9"/>
    <mergeCell ref="C8:C9"/>
    <mergeCell ref="D2:F2"/>
    <mergeCell ref="D3:L4"/>
    <mergeCell ref="F8:F9"/>
    <mergeCell ref="E6:F6"/>
    <mergeCell ref="G6:H6"/>
    <mergeCell ref="I6:J6"/>
    <mergeCell ref="A7:L7"/>
    <mergeCell ref="B48:K48"/>
    <mergeCell ref="B49:K49"/>
    <mergeCell ref="B50:K50"/>
    <mergeCell ref="A8:B9"/>
    <mergeCell ref="K8:K9"/>
    <mergeCell ref="J8:J9"/>
    <mergeCell ref="B47:K47"/>
    <mergeCell ref="B46:K46"/>
    <mergeCell ref="A45:L45"/>
    <mergeCell ref="A43:I43"/>
    <mergeCell ref="A44:C44"/>
    <mergeCell ref="G8:I8"/>
    <mergeCell ref="A19:I19"/>
    <mergeCell ref="D8:D9"/>
    <mergeCell ref="E8:E9"/>
    <mergeCell ref="B18:C18"/>
    <mergeCell ref="D65:K65"/>
    <mergeCell ref="D66:K66"/>
    <mergeCell ref="D77:I77"/>
    <mergeCell ref="A51:K51"/>
    <mergeCell ref="A52:L52"/>
    <mergeCell ref="C53:K53"/>
    <mergeCell ref="C54:K54"/>
    <mergeCell ref="A55:K55"/>
    <mergeCell ref="A56:L56"/>
    <mergeCell ref="A63:L63"/>
    <mergeCell ref="D64:K64"/>
    <mergeCell ref="C58:K58"/>
    <mergeCell ref="C59:K59"/>
    <mergeCell ref="C60:K60"/>
    <mergeCell ref="C61:K61"/>
    <mergeCell ref="A62:K62"/>
    <mergeCell ref="M7:M9"/>
    <mergeCell ref="B79:C79"/>
    <mergeCell ref="B80:C80"/>
    <mergeCell ref="J77:K77"/>
    <mergeCell ref="B77:C77"/>
    <mergeCell ref="A74:K74"/>
    <mergeCell ref="B78:C78"/>
    <mergeCell ref="D67:K67"/>
    <mergeCell ref="D69:K69"/>
    <mergeCell ref="D70:K70"/>
    <mergeCell ref="J78:K78"/>
    <mergeCell ref="J79:K79"/>
    <mergeCell ref="J80:K80"/>
    <mergeCell ref="D78:I78"/>
    <mergeCell ref="D79:I79"/>
    <mergeCell ref="C57:K57"/>
    <mergeCell ref="B68:K68"/>
    <mergeCell ref="A83:K83"/>
    <mergeCell ref="D80:I80"/>
    <mergeCell ref="D81:I81"/>
    <mergeCell ref="B81:C81"/>
    <mergeCell ref="J81:K81"/>
    <mergeCell ref="A82:K82"/>
    <mergeCell ref="J85:L85"/>
    <mergeCell ref="A75:K75"/>
    <mergeCell ref="A76:L76"/>
    <mergeCell ref="C71:K71"/>
    <mergeCell ref="C72:K72"/>
    <mergeCell ref="C73:K73"/>
  </mergeCells>
  <phoneticPr fontId="2" type="noConversion"/>
  <pageMargins left="0" right="0" top="0.25" bottom="0.25" header="0" footer="0"/>
  <pageSetup scale="1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F42"/>
  <sheetViews>
    <sheetView zoomScaleNormal="100" workbookViewId="0">
      <selection activeCell="F2" sqref="F2"/>
    </sheetView>
  </sheetViews>
  <sheetFormatPr defaultRowHeight="12.75" x14ac:dyDescent="0.2"/>
  <cols>
    <col min="1" max="1" width="3.7109375" style="1" customWidth="1"/>
    <col min="2" max="2" width="19" customWidth="1"/>
    <col min="3" max="3" width="19.28515625" customWidth="1"/>
    <col min="4" max="4" width="26.42578125" style="2" customWidth="1"/>
    <col min="5" max="5" width="26.42578125" style="5" customWidth="1"/>
  </cols>
  <sheetData>
    <row r="1" spans="1:6" ht="18.75" customHeight="1" x14ac:dyDescent="0.2">
      <c r="B1" s="6" t="s">
        <v>63</v>
      </c>
      <c r="C1" s="319">
        <f>Year1!D1</f>
        <v>0</v>
      </c>
      <c r="D1" s="320"/>
      <c r="E1" s="321"/>
      <c r="F1" s="208" t="str">
        <f>Year1!L1</f>
        <v>form version 10/22/2013</v>
      </c>
    </row>
    <row r="2" spans="1:6" ht="21.75" customHeight="1" x14ac:dyDescent="0.2">
      <c r="B2" s="6" t="s">
        <v>65</v>
      </c>
      <c r="C2" s="319">
        <f>Year1!D2</f>
        <v>0</v>
      </c>
      <c r="D2" s="320"/>
      <c r="E2" s="321"/>
    </row>
    <row r="3" spans="1:6" ht="46.5" customHeight="1" x14ac:dyDescent="0.2">
      <c r="B3" s="6" t="s">
        <v>64</v>
      </c>
      <c r="C3" s="319">
        <f>Year1!D3</f>
        <v>0</v>
      </c>
      <c r="D3" s="320"/>
      <c r="E3" s="321"/>
    </row>
    <row r="4" spans="1:6" ht="15.75" x14ac:dyDescent="0.25">
      <c r="B4" s="44" t="s">
        <v>44</v>
      </c>
      <c r="C4" s="70" t="str">
        <f>IF(ISBLANK(Year1!E6),"",(Year1!E6))</f>
        <v/>
      </c>
      <c r="D4" s="45" t="s">
        <v>45</v>
      </c>
      <c r="E4" s="71" t="str">
        <f>IF(ISBLANK(Year1!E6),"",(IF(Year1!L6=1,Year1!I6,IF(Year1!L6=2,Year2!I6,IF(Year1!L6=3,Year3!I6,IF(Year1!L6=4,Year4!I6,IF(Year1!L6=5,Year5!I6,"")))))))</f>
        <v/>
      </c>
    </row>
    <row r="7" spans="1:6" ht="18" customHeight="1" x14ac:dyDescent="0.2">
      <c r="A7" s="1" t="s">
        <v>134</v>
      </c>
      <c r="E7" s="194">
        <f>IF(Year1!L$6=5,Year1!J19+Year2!J19+Year3!J19+Year4!J19+Year5!J19,IF(Year1!L$6=4,Year1!J19+Year2!J19+Year3!J19+Year4!J19,IF(Year1!L$6=3,Year1!J19+Year2!J19+Year3!J19,IF(Year1!L$6=2,Year1!J19+Year2!J19,IF(Year1!L$6=1,Year1!J19)))))</f>
        <v>0</v>
      </c>
    </row>
    <row r="8" spans="1:6" ht="18" customHeight="1" x14ac:dyDescent="0.2">
      <c r="A8" s="1" t="s">
        <v>135</v>
      </c>
      <c r="E8" s="194">
        <f>IF(Year1!L$6=5,Year1!K19+Year2!K19+Year3!K19+Year4!K19+Year5!K19,IF(Year1!L$6=4,Year1!K19+Year2!K19+Year3!K19+Year4!K19,IF(Year1!L$6=3,Year1!K19+Year2!K19+Year3!K19,IF(Year1!L$6=2,Year1!K19+Year2!K19,IF(Year1!L$6=1,Year1!K19)))))</f>
        <v>0</v>
      </c>
    </row>
    <row r="9" spans="1:6" ht="18" customHeight="1" x14ac:dyDescent="0.2">
      <c r="A9" s="1" t="s">
        <v>136</v>
      </c>
      <c r="E9" s="194">
        <f>IF(Year1!L$6=5,Year1!J43+Year2!J43+Year3!J43+Year4!J43+Year5!J43,IF(Year1!L$6=4,Year1!J43+Year2!J43+Year3!J43+Year4!J43,IF(Year1!L$6=3,Year1!J43+Year2!J43+Year3!J43,IF(Year1!L$6=2,Year1!J43+Year2!J43,IF(Year1!L$6=1,Year1!J43)))))</f>
        <v>0</v>
      </c>
    </row>
    <row r="10" spans="1:6" ht="18" customHeight="1" x14ac:dyDescent="0.2">
      <c r="A10" s="1" t="s">
        <v>137</v>
      </c>
      <c r="E10" s="194">
        <f>IF(Year1!L$6=5,Year1!K43+Year2!K43+Year3!K43+Year4!K43+Year5!K43,IF(Year1!L$6=4,Year1!K43+Year2!K43+Year3!K43+Year4!K43,IF(Year1!L$6=3,Year1!K43+Year2!K43+Year3!K43,IF(Year1!L$6=2,Year1!K43+Year2!K43,IF(Year1!L$6=1,Year1!K43)))))</f>
        <v>0</v>
      </c>
    </row>
    <row r="11" spans="1:6" ht="18" customHeight="1" x14ac:dyDescent="0.2">
      <c r="A11" s="1" t="s">
        <v>66</v>
      </c>
      <c r="E11" s="194">
        <f>SUM(E7:E10)</f>
        <v>0</v>
      </c>
    </row>
    <row r="12" spans="1:6" ht="18" customHeight="1" x14ac:dyDescent="0.2">
      <c r="A12" s="1" t="s">
        <v>67</v>
      </c>
      <c r="E12" s="194">
        <f>IF(Year1!L$6=5,Year1!L51+Year2!L51+Year3!L51+Year4!L51+Year5!L51,IF(Year1!L$6=4,Year1!L51+Year2!L51+Year3!L51+Year4!L51,IF(Year1!L$6=3,Year1!L51+Year2!L51+Year3!L51,IF(Year1!L$6=2,Year1!L51+Year2!L51,IF(Year1!L$6=1,Year1!L51)))))</f>
        <v>0</v>
      </c>
    </row>
    <row r="13" spans="1:6" ht="18" customHeight="1" x14ac:dyDescent="0.2">
      <c r="A13" s="1" t="s">
        <v>68</v>
      </c>
      <c r="E13" s="210">
        <f>SUM(D14:D15)</f>
        <v>0</v>
      </c>
    </row>
    <row r="14" spans="1:6" x14ac:dyDescent="0.2">
      <c r="A14" s="1">
        <v>1</v>
      </c>
      <c r="B14" t="s">
        <v>69</v>
      </c>
      <c r="D14" s="67">
        <f>IF(Year1!L$6=5,Year1!L53+Year2!L53+Year3!L53+Year4!L53+Year5!L53,IF(Year1!L$6=4,Year1!L53+Year2!L53+Year3!L53+Year4!L53,IF(Year1!L$6=3,Year1!L53+Year2!L53+Year3!L53,IF(Year1!L$6=2,Year1!L53+Year2!L53,IF(Year1!L$6=1,Year1!L53,"")))))</f>
        <v>0</v>
      </c>
    </row>
    <row r="15" spans="1:6" x14ac:dyDescent="0.2">
      <c r="A15" s="1">
        <v>2</v>
      </c>
      <c r="B15" t="s">
        <v>70</v>
      </c>
      <c r="D15" s="67">
        <f>IF(Year1!L$6=5,Year1!L54+Year2!L54+Year3!L54+Year4!L54+Year5!L54,IF(Year1!L$6=4,Year1!L54+Year2!L54+Year3!L54+Year4!L54,IF(Year1!L$6=3,Year1!L54+Year2!L54+Year3!L54,IF(Year1!L$6=2,Year1!L54+Year2!L54,IF(Year1!L$6=1,Year1!L54,"")))))</f>
        <v>0</v>
      </c>
    </row>
    <row r="16" spans="1:6" ht="18" customHeight="1" x14ac:dyDescent="0.2">
      <c r="A16" s="1" t="s">
        <v>71</v>
      </c>
      <c r="E16" s="210">
        <f>SUM(D17:D21)</f>
        <v>0</v>
      </c>
    </row>
    <row r="17" spans="1:5" x14ac:dyDescent="0.2">
      <c r="A17" s="1">
        <v>1</v>
      </c>
      <c r="B17" t="s">
        <v>21</v>
      </c>
      <c r="D17" s="67">
        <f>IF(Year1!L$6=5,Year1!L57+Year2!L57+Year3!L57+Year4!L57+Year5!L57,IF(Year1!L$6=4,Year1!L57+Year2!L57+Year3!L57+Year4!L57,IF(Year1!L$6=3,Year1!L57+Year2!L57+Year3!L57,IF(Year1!L$6=2,Year1!L57+Year2!L57,IF(Year1!L$6=1,Year1!L57,"")))))</f>
        <v>0</v>
      </c>
    </row>
    <row r="18" spans="1:5" x14ac:dyDescent="0.2">
      <c r="A18" s="1">
        <v>2</v>
      </c>
      <c r="B18" t="s">
        <v>22</v>
      </c>
      <c r="D18" s="67">
        <f>IF(Year1!L$6=5,Year1!L58+Year2!L58+Year3!L58+Year4!L58+Year5!L58,IF(Year1!L$6=4,Year1!L58+Year2!L58+Year3!L58+Year4!L58,IF(Year1!L$6=3,Year1!L58+Year2!L58+Year3!L58,IF(Year1!L$6=2,Year1!L58+Year2!L58,IF(Year1!L$6=1,Year1!L58,"")))))</f>
        <v>0</v>
      </c>
    </row>
    <row r="19" spans="1:5" x14ac:dyDescent="0.2">
      <c r="A19" s="1">
        <v>3</v>
      </c>
      <c r="B19" t="s">
        <v>23</v>
      </c>
      <c r="D19" s="67">
        <f>IF(Year1!L$6=5,Year1!L59+Year2!L59+Year3!L59+Year4!L59+Year5!L59,IF(Year1!L$6=4,Year1!L59+Year2!L59+Year3!L59+Year4!L59,IF(Year1!L$6=3,Year1!L59+Year2!L59+Year3!L59,IF(Year1!L$6=2,Year1!L59+Year2!L59,IF(Year1!L$6=1,Year1!L59,"")))))</f>
        <v>0</v>
      </c>
    </row>
    <row r="20" spans="1:5" x14ac:dyDescent="0.2">
      <c r="A20" s="1">
        <v>4</v>
      </c>
      <c r="B20" t="s">
        <v>24</v>
      </c>
      <c r="D20" s="67">
        <f>IF(Year1!L$6=5,Year1!L60+Year2!L60+Year3!L60+Year4!L60+Year5!L60,IF(Year1!L$6=4,Year1!L60+Year2!L60+Year3!L60+Year4!L60,IF(Year1!L$6=3,Year1!L60+Year2!L60+Year3!L60,IF(Year1!L$6=2,Year1!L60+Year2!L60,IF(Year1!L$6=1,Year1!L60,"")))))</f>
        <v>0</v>
      </c>
    </row>
    <row r="21" spans="1:5" x14ac:dyDescent="0.2">
      <c r="A21" s="1">
        <v>5</v>
      </c>
      <c r="B21" t="s">
        <v>25</v>
      </c>
      <c r="D21" s="67">
        <f>IF(Year1!L$6=5,Year1!L61+Year2!L61+Year3!L61+Year4!L61+Year5!L61,IF(Year1!L$6=4,Year1!L61+Year2!L61+Year3!L61+Year4!L61,IF(Year1!L$6=3,Year1!L61+Year2!L61+Year3!L61,IF(Year1!L$6=2,Year1!L61+Year2!L61,IF(Year1!L$6=1,Year1!L61,"")))))</f>
        <v>0</v>
      </c>
    </row>
    <row r="22" spans="1:5" ht="18" customHeight="1" x14ac:dyDescent="0.2">
      <c r="A22" s="1" t="s">
        <v>72</v>
      </c>
      <c r="E22" s="210">
        <f>SUM(D23:D32)</f>
        <v>0</v>
      </c>
    </row>
    <row r="23" spans="1:5" x14ac:dyDescent="0.2">
      <c r="A23" s="1">
        <v>1</v>
      </c>
      <c r="B23" t="s">
        <v>28</v>
      </c>
      <c r="D23" s="67">
        <f>IF(Year1!L$6=5,Year1!L64+Year2!L64+Year3!L64+Year4!L64+Year5!L64,IF(Year1!L$6=4,Year1!L64+Year2!L64+Year3!L64+Year4!L64,IF(Year1!L$6=3,Year1!L64+Year2!L64+Year3!L64,IF(Year1!L$6=2,Year1!L64+Year2!L64,IF(Year1!L$6=1,Year1!L64,"")))))</f>
        <v>0</v>
      </c>
    </row>
    <row r="24" spans="1:5" x14ac:dyDescent="0.2">
      <c r="A24" s="1">
        <v>2</v>
      </c>
      <c r="B24" t="s">
        <v>29</v>
      </c>
      <c r="D24" s="67">
        <f>IF(Year1!L$6=5,Year1!L65+Year2!L65+Year3!L65+Year4!L65+Year5!L65,IF(Year1!L$6=4,Year1!L65+Year2!L65+Year3!L65+Year4!L65,IF(Year1!L$6=3,Year1!L65+Year2!L65+Year3!L65,IF(Year1!L$6=2,Year1!L65+Year2!L65,IF(Year1!L$6=1,Year1!L65,"")))))</f>
        <v>0</v>
      </c>
    </row>
    <row r="25" spans="1:5" x14ac:dyDescent="0.2">
      <c r="A25" s="1">
        <v>3</v>
      </c>
      <c r="B25" t="s">
        <v>30</v>
      </c>
      <c r="D25" s="67">
        <f>IF(Year1!L$6=5,Year1!L66+Year2!L66+Year3!L66+Year4!L66+Year5!L66,IF(Year1!L$6=4,Year1!L66+Year2!L66+Year3!L66+Year4!L66,IF(Year1!L$6=3,Year1!L66+Year2!L66+Year3!L66,IF(Year1!L$6=2,Year1!L66+Year2!L66,IF(Year1!L$6=1,Year1!L66,"")))))</f>
        <v>0</v>
      </c>
    </row>
    <row r="26" spans="1:5" x14ac:dyDescent="0.2">
      <c r="A26" s="1">
        <v>4</v>
      </c>
      <c r="B26" t="s">
        <v>31</v>
      </c>
      <c r="D26" s="67">
        <f>IF(Year1!L$6=5,Year1!L67+Year2!L67+Year3!L67+Year4!L67+Year5!L67,IF(Year1!L$6=4,Year1!L67+Year2!L67+Year3!L67+Year4!L67,IF(Year1!L$6=3,Year1!L67+Year2!L67+Year3!L67,IF(Year1!L$6=2,Year1!L67+Year2!L67,IF(Year1!L$6=1,Year1!L67,"")))))</f>
        <v>0</v>
      </c>
    </row>
    <row r="27" spans="1:5" x14ac:dyDescent="0.2">
      <c r="A27" s="1">
        <v>5</v>
      </c>
      <c r="B27" t="s">
        <v>32</v>
      </c>
      <c r="D27" s="67">
        <f>Consortium!J68</f>
        <v>0</v>
      </c>
    </row>
    <row r="28" spans="1:5" x14ac:dyDescent="0.2">
      <c r="A28" s="1">
        <v>6</v>
      </c>
      <c r="B28" t="s">
        <v>73</v>
      </c>
      <c r="D28" s="67">
        <f>IF(Year1!L$6=5,Year1!L69+Year2!L69+Year3!L69+Year4!L69+Year5!L69,IF(Year1!L$6=4,Year1!L69+Year2!L69+Year3!L69+Year4!L69,IF(Year1!L$6=3,Year1!L69+Year2!L69+Year3!L69,IF(Year1!L$6=2,Year1!L69+Year2!L69,IF(Year1!L$6=1,Year1!L69,"")))))</f>
        <v>0</v>
      </c>
    </row>
    <row r="29" spans="1:5" x14ac:dyDescent="0.2">
      <c r="A29" s="1">
        <v>7</v>
      </c>
      <c r="B29" t="s">
        <v>34</v>
      </c>
      <c r="D29" s="67">
        <f>IF(Year1!L$6=5,Year1!L70+Year2!L70+Year3!L70+Year4!L70+Year5!L70,IF(Year1!L$6=4,Year1!L70+Year2!L70+Year3!L70+Year4!L70,IF(Year1!L$6=3,Year1!L70+Year2!L70+Year3!L70,IF(Year1!L$6=2,Year1!L70+Year2!L70,IF(Year1!L$6=1,Year1!L70,"")))))</f>
        <v>0</v>
      </c>
    </row>
    <row r="30" spans="1:5" x14ac:dyDescent="0.2">
      <c r="A30" s="1">
        <v>8</v>
      </c>
      <c r="B30" t="str">
        <f>IF(Year1!B71="","",Year1!B71)</f>
        <v>Other</v>
      </c>
      <c r="D30" s="67">
        <f>IF(Year1!L$6=5,Year1!L71+Year2!L71+Year3!L71+Year4!L71+Year5!L71,IF(Year1!L$6=4,Year1!L71+Year2!L71+Year3!L71+Year4!L71,IF(Year1!L$6=3,Year1!L71+Year2!L71+Year3!L71,IF(Year1!L$6=2,Year1!L71+Year2!L71,IF(Year1!L$6=1,Year1!L71,"")))))</f>
        <v>0</v>
      </c>
    </row>
    <row r="31" spans="1:5" x14ac:dyDescent="0.2">
      <c r="A31" s="1">
        <v>9</v>
      </c>
      <c r="B31" t="str">
        <f>IF(Year1!B72="","",Year1!B72)</f>
        <v/>
      </c>
      <c r="D31" s="67">
        <f>IF(Year1!L$6=5,Year1!L72+Year2!L72+Year3!L72+Year4!L72+Year5!L72,IF(Year1!L$6=4,Year1!L72+Year2!L72+Year3!L72+Year4!L72,IF(Year1!L$6=3,Year1!L72+Year2!L72+Year3!L72,IF(Year1!L$6=2,Year1!L72+Year2!L72,IF(Year1!L$6=1,Year1!L72,"")))))</f>
        <v>0</v>
      </c>
    </row>
    <row r="32" spans="1:5" x14ac:dyDescent="0.2">
      <c r="A32" s="1">
        <v>10</v>
      </c>
      <c r="B32" t="str">
        <f>IF(Year1!B73="","",Year1!B73)</f>
        <v/>
      </c>
      <c r="D32" s="67">
        <f>IF(Year1!L$6=5,Year1!L73+Year2!L73+Year3!L73+Year4!L73+Year5!L73,IF(Year1!L$6=4,Year1!L73+Year2!L73+Year3!L73+Year4!L73,IF(Year1!L$6=3,Year1!L73+Year2!L73+Year3!L73,IF(Year1!L$6=2,Year1!L73+Year2!L73,IF(Year1!L$6=1,Year1!L73,"")))))</f>
        <v>0</v>
      </c>
    </row>
    <row r="33" spans="1:6" ht="18" customHeight="1" x14ac:dyDescent="0.2">
      <c r="A33" s="1" t="s">
        <v>74</v>
      </c>
      <c r="E33" s="194">
        <f>E11+E12+E13+E16+E22</f>
        <v>0</v>
      </c>
    </row>
    <row r="34" spans="1:6" ht="18" customHeight="1" x14ac:dyDescent="0.2">
      <c r="A34" s="1" t="s">
        <v>75</v>
      </c>
      <c r="E34" s="194">
        <f>IF(Year1!L$6=5,Year1!L82+Year2!L82+Year3!L82+Year4!L82+Year5!L82,IF(Year1!L$6=4,Year1!L82+Year2!L82+Year3!L82+Year4!L82,IF(Year1!L$6=3,Year1!L82+Year2!L82+Year3!L82,IF(Year1!L$6=2,Year1!L82+Year2!L82,IF(Year1!L$6=1,Year1!L82,"")))))</f>
        <v>0</v>
      </c>
    </row>
    <row r="35" spans="1:6" ht="18" customHeight="1" x14ac:dyDescent="0.2">
      <c r="A35" s="1" t="s">
        <v>76</v>
      </c>
      <c r="E35" s="194">
        <f>E33+E34</f>
        <v>0</v>
      </c>
    </row>
    <row r="39" spans="1:6" x14ac:dyDescent="0.2">
      <c r="D39" s="242" t="s">
        <v>128</v>
      </c>
      <c r="E39" s="244"/>
      <c r="F39" s="81"/>
    </row>
    <row r="40" spans="1:6" x14ac:dyDescent="0.2">
      <c r="D40" s="8" t="s">
        <v>47</v>
      </c>
      <c r="E40" s="195">
        <f>E33</f>
        <v>0</v>
      </c>
    </row>
    <row r="41" spans="1:6" x14ac:dyDescent="0.2">
      <c r="D41" s="8" t="s">
        <v>48</v>
      </c>
      <c r="E41" s="196">
        <f>Consortium!J67</f>
        <v>0</v>
      </c>
    </row>
    <row r="42" spans="1:6" x14ac:dyDescent="0.2">
      <c r="D42" s="8" t="s">
        <v>120</v>
      </c>
      <c r="E42" s="195">
        <f>E40-E41</f>
        <v>0</v>
      </c>
    </row>
  </sheetData>
  <sheetProtection password="8B40" sheet="1" objects="1" scenarios="1" formatColumns="0"/>
  <mergeCells count="4">
    <mergeCell ref="C1:E1"/>
    <mergeCell ref="C2:E2"/>
    <mergeCell ref="C3:E3"/>
    <mergeCell ref="D39:E39"/>
  </mergeCells>
  <phoneticPr fontId="2" type="noConversion"/>
  <printOptions horizontalCentered="1"/>
  <pageMargins left="0.5" right="0.5" top="1" bottom="1" header="0.5" footer="0.5"/>
  <pageSetup orientation="portrait" r:id="rId1"/>
  <headerFooter alignWithMargins="0">
    <oddHeader>&amp;CRESEARCH &amp; RELATED BUDGET - Cumulative Budget</oddHeader>
    <oddFooter xml:space="preserve">&amp;L&amp;8&amp;F&amp;R&amp;8printed on &amp;D,&amp;T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10"/>
    <pageSetUpPr fitToPage="1"/>
  </sheetPr>
  <dimension ref="A1:P68"/>
  <sheetViews>
    <sheetView zoomScaleNormal="100" workbookViewId="0">
      <selection activeCell="B6" sqref="B6:B7"/>
    </sheetView>
  </sheetViews>
  <sheetFormatPr defaultRowHeight="12.75" x14ac:dyDescent="0.2"/>
  <cols>
    <col min="1" max="1" width="4.140625" style="7" customWidth="1"/>
    <col min="2" max="2" width="30.7109375" style="7" customWidth="1"/>
    <col min="3" max="3" width="21.28515625" style="7" customWidth="1"/>
    <col min="4" max="4" width="6.42578125" style="7" customWidth="1"/>
    <col min="5" max="10" width="11.28515625" style="9" customWidth="1"/>
    <col min="11" max="11" width="11.42578125" style="7" bestFit="1" customWidth="1"/>
    <col min="12" max="12" width="8.42578125" style="7" bestFit="1" customWidth="1"/>
    <col min="13" max="16" width="8.140625" style="7" bestFit="1" customWidth="1"/>
    <col min="17" max="16384" width="9.140625" style="7"/>
  </cols>
  <sheetData>
    <row r="1" spans="1:16" x14ac:dyDescent="0.2">
      <c r="B1" s="75"/>
      <c r="K1" s="327" t="s">
        <v>127</v>
      </c>
      <c r="P1" s="193" t="str">
        <f>Year1!L1</f>
        <v>form version 10/22/2013</v>
      </c>
    </row>
    <row r="2" spans="1:16" ht="12.75" customHeight="1" x14ac:dyDescent="0.2">
      <c r="C2" s="76"/>
      <c r="D2" s="77"/>
      <c r="K2" s="327"/>
    </row>
    <row r="3" spans="1:16" x14ac:dyDescent="0.2">
      <c r="C3" s="76"/>
      <c r="D3" s="77"/>
      <c r="K3" s="327"/>
    </row>
    <row r="4" spans="1:16" x14ac:dyDescent="0.2">
      <c r="K4" s="327"/>
      <c r="L4" s="326" t="s">
        <v>62</v>
      </c>
      <c r="M4" s="326"/>
      <c r="N4" s="326"/>
      <c r="O4" s="326"/>
      <c r="P4" s="326"/>
    </row>
    <row r="5" spans="1:16" x14ac:dyDescent="0.2">
      <c r="B5" s="8" t="s">
        <v>130</v>
      </c>
      <c r="C5" s="8" t="s">
        <v>131</v>
      </c>
      <c r="D5" s="8"/>
      <c r="E5" s="31" t="s">
        <v>50</v>
      </c>
      <c r="F5" s="31" t="s">
        <v>51</v>
      </c>
      <c r="G5" s="31" t="s">
        <v>52</v>
      </c>
      <c r="H5" s="31" t="s">
        <v>53</v>
      </c>
      <c r="I5" s="31" t="s">
        <v>54</v>
      </c>
      <c r="J5" s="31" t="s">
        <v>92</v>
      </c>
      <c r="K5" s="327"/>
      <c r="L5" s="31" t="s">
        <v>50</v>
      </c>
      <c r="M5" s="31" t="s">
        <v>51</v>
      </c>
      <c r="N5" s="31" t="s">
        <v>52</v>
      </c>
      <c r="O5" s="31" t="s">
        <v>53</v>
      </c>
      <c r="P5" s="31" t="s">
        <v>54</v>
      </c>
    </row>
    <row r="6" spans="1:16" x14ac:dyDescent="0.2">
      <c r="A6" s="7">
        <v>1</v>
      </c>
      <c r="B6" s="323"/>
      <c r="C6" s="323"/>
      <c r="D6" s="64" t="s">
        <v>55</v>
      </c>
      <c r="E6" s="51"/>
      <c r="F6" s="51"/>
      <c r="G6" s="51"/>
      <c r="H6" s="51"/>
      <c r="I6" s="51"/>
      <c r="J6" s="63">
        <f>SUM(E6:I6)</f>
        <v>0</v>
      </c>
      <c r="K6" s="324"/>
      <c r="L6" s="322">
        <f>IF(K6="Y"," ",IF(E6+E7&gt;25000,25000,E6+E7))</f>
        <v>0</v>
      </c>
      <c r="M6" s="322">
        <f>IF(K6="Y"," ",IF(L6&gt;=25000,0,IF(F6+F7&gt;=(25000-L6),25000-L6,F6+F7)))</f>
        <v>0</v>
      </c>
      <c r="N6" s="322">
        <f>IF(K6="Y"," ",IF(L6+M6&gt;=25000,0,IF(G6+G7&gt;(25000-M6-L6),25000-M6-L6,G6+G7)))</f>
        <v>0</v>
      </c>
      <c r="O6" s="322">
        <f>IF(K6="Y"," ",IF(L6+M6+N6&gt;=25000,0,IF(H6+H7&gt;(25000-N6-M6-L6),25000-N6-M6-L6,H6+H7)))</f>
        <v>0</v>
      </c>
      <c r="P6" s="322">
        <f>IF(K6="Y"," ",IF(L6+M6+N6+O6&gt;=25000,0,IF(I6+I7&gt;(25000-O6-N6-M6-L6),25000-O6-N6-M6-L6,I6+I7)))</f>
        <v>0</v>
      </c>
    </row>
    <row r="7" spans="1:16" x14ac:dyDescent="0.2">
      <c r="B7" s="323"/>
      <c r="C7" s="323"/>
      <c r="D7" s="64" t="s">
        <v>56</v>
      </c>
      <c r="E7" s="51"/>
      <c r="F7" s="51"/>
      <c r="G7" s="51"/>
      <c r="H7" s="51"/>
      <c r="I7" s="51"/>
      <c r="J7" s="63">
        <f>SUM(E7:I7)</f>
        <v>0</v>
      </c>
      <c r="K7" s="324"/>
      <c r="L7" s="322"/>
      <c r="M7" s="322"/>
      <c r="N7" s="322"/>
      <c r="O7" s="322"/>
      <c r="P7" s="322"/>
    </row>
    <row r="8" spans="1:16" s="406" customFormat="1" x14ac:dyDescent="0.2">
      <c r="B8" s="214"/>
      <c r="C8" s="214"/>
      <c r="D8" s="407" t="s">
        <v>92</v>
      </c>
      <c r="E8" s="215">
        <f>SUM(E6:E7)</f>
        <v>0</v>
      </c>
      <c r="F8" s="215">
        <f t="shared" ref="F8:J8" si="0">SUM(F6:F7)</f>
        <v>0</v>
      </c>
      <c r="G8" s="215">
        <f t="shared" si="0"/>
        <v>0</v>
      </c>
      <c r="H8" s="215">
        <f t="shared" si="0"/>
        <v>0</v>
      </c>
      <c r="I8" s="215">
        <f t="shared" si="0"/>
        <v>0</v>
      </c>
      <c r="J8" s="215">
        <f t="shared" si="0"/>
        <v>0</v>
      </c>
      <c r="K8" s="216"/>
      <c r="L8" s="408"/>
      <c r="M8" s="408"/>
      <c r="N8" s="408"/>
      <c r="O8" s="408"/>
      <c r="P8" s="408"/>
    </row>
    <row r="9" spans="1:16" x14ac:dyDescent="0.2">
      <c r="A9" s="7">
        <v>2</v>
      </c>
      <c r="B9" s="323"/>
      <c r="C9" s="323"/>
      <c r="D9" s="64" t="s">
        <v>55</v>
      </c>
      <c r="E9" s="51"/>
      <c r="F9" s="51"/>
      <c r="G9" s="51"/>
      <c r="H9" s="51"/>
      <c r="I9" s="51"/>
      <c r="J9" s="63">
        <f>SUM(E9:I9)</f>
        <v>0</v>
      </c>
      <c r="K9" s="324"/>
      <c r="L9" s="322">
        <f>IF(K9="Y"," ",IF(E9+E10&gt;25000,25000,E9+E10))</f>
        <v>0</v>
      </c>
      <c r="M9" s="322">
        <f>IF(K9="Y"," ",IF(L9&gt;=25000,0,IF(F9+F10&gt;=(25000-L9),25000-L9,F9+F10)))</f>
        <v>0</v>
      </c>
      <c r="N9" s="322">
        <f>IF(K9="Y"," ",IF(L9+M9&gt;=25000,0,IF(G9+G10&gt;(25000-M9-L9),25000-M9-L9,G9+G10)))</f>
        <v>0</v>
      </c>
      <c r="O9" s="322">
        <f>IF(K9="Y"," ",IF(L9+M9+N9&gt;=25000,0,IF(H9+H10&gt;(25000-N9-M9-L9),25000-N9-M9-L9,H9+H10)))</f>
        <v>0</v>
      </c>
      <c r="P9" s="322">
        <f>IF(K9="Y"," ",IF(L9+M9+N9+O9&gt;=25000,0,IF(I9+I10&gt;(25000-O9-N9-M9-L9),25000-O9-N9-M9-L9,I9+I10)))</f>
        <v>0</v>
      </c>
    </row>
    <row r="10" spans="1:16" x14ac:dyDescent="0.2">
      <c r="B10" s="323"/>
      <c r="C10" s="323"/>
      <c r="D10" s="64" t="s">
        <v>56</v>
      </c>
      <c r="E10" s="51"/>
      <c r="F10" s="51"/>
      <c r="G10" s="51"/>
      <c r="H10" s="51"/>
      <c r="I10" s="51"/>
      <c r="J10" s="63">
        <f>SUM(E10:I10)</f>
        <v>0</v>
      </c>
      <c r="K10" s="324"/>
      <c r="L10" s="322"/>
      <c r="M10" s="322"/>
      <c r="N10" s="322"/>
      <c r="O10" s="322"/>
      <c r="P10" s="322"/>
    </row>
    <row r="11" spans="1:16" s="406" customFormat="1" x14ac:dyDescent="0.2">
      <c r="B11" s="214"/>
      <c r="C11" s="214"/>
      <c r="D11" s="407" t="s">
        <v>92</v>
      </c>
      <c r="E11" s="215">
        <f>SUM(E9:E10)</f>
        <v>0</v>
      </c>
      <c r="F11" s="215">
        <f t="shared" ref="F11:J11" si="1">SUM(F9:F10)</f>
        <v>0</v>
      </c>
      <c r="G11" s="215">
        <f t="shared" si="1"/>
        <v>0</v>
      </c>
      <c r="H11" s="215">
        <f t="shared" si="1"/>
        <v>0</v>
      </c>
      <c r="I11" s="215">
        <f t="shared" si="1"/>
        <v>0</v>
      </c>
      <c r="J11" s="215">
        <f t="shared" si="1"/>
        <v>0</v>
      </c>
      <c r="K11" s="216"/>
      <c r="L11" s="408"/>
      <c r="M11" s="408"/>
      <c r="N11" s="408"/>
      <c r="O11" s="408"/>
      <c r="P11" s="408"/>
    </row>
    <row r="12" spans="1:16" x14ac:dyDescent="0.2">
      <c r="A12" s="7">
        <v>3</v>
      </c>
      <c r="B12" s="323"/>
      <c r="C12" s="323"/>
      <c r="D12" s="64" t="s">
        <v>55</v>
      </c>
      <c r="E12" s="51"/>
      <c r="F12" s="51"/>
      <c r="G12" s="51"/>
      <c r="H12" s="51"/>
      <c r="I12" s="51"/>
      <c r="J12" s="63">
        <f t="shared" ref="J12:J34" si="2">SUM(E12:I12)</f>
        <v>0</v>
      </c>
      <c r="K12" s="324"/>
      <c r="L12" s="322">
        <f>IF(K12="Y"," ",IF(E12+E13&gt;25000,25000,E12+E13))</f>
        <v>0</v>
      </c>
      <c r="M12" s="322">
        <f>IF(K12="Y"," ",IF(L12&gt;=25000,0,IF(F12+F13&gt;=(25000-L12),25000-L12,F12+F13)))</f>
        <v>0</v>
      </c>
      <c r="N12" s="322">
        <f>IF(K12="Y"," ",IF(L12+M12&gt;=25000,0,IF(G12+G13&gt;(25000-M12-L12),25000-M12-L12,G12+G13)))</f>
        <v>0</v>
      </c>
      <c r="O12" s="322">
        <f>IF(K12="Y"," ",IF(L12+M12+N12&gt;=25000,0,IF(H12+H13&gt;(25000-N12-M12-L12),25000-N12-M12-L12,H12+H13)))</f>
        <v>0</v>
      </c>
      <c r="P12" s="322">
        <f>IF(K12="Y"," ",IF(L12+M12+N12+O12&gt;=25000,0,IF(I12+I13&gt;(25000-O12-N12-M12-L12),25000-O12-N12-M12-L12,I12+I13)))</f>
        <v>0</v>
      </c>
    </row>
    <row r="13" spans="1:16" x14ac:dyDescent="0.2">
      <c r="B13" s="323"/>
      <c r="C13" s="323"/>
      <c r="D13" s="64" t="s">
        <v>56</v>
      </c>
      <c r="E13" s="51"/>
      <c r="F13" s="51"/>
      <c r="G13" s="51"/>
      <c r="H13" s="51"/>
      <c r="I13" s="51"/>
      <c r="J13" s="63">
        <f t="shared" si="2"/>
        <v>0</v>
      </c>
      <c r="K13" s="324"/>
      <c r="L13" s="322"/>
      <c r="M13" s="322"/>
      <c r="N13" s="322"/>
      <c r="O13" s="322"/>
      <c r="P13" s="322"/>
    </row>
    <row r="14" spans="1:16" s="406" customFormat="1" x14ac:dyDescent="0.2">
      <c r="B14" s="214"/>
      <c r="C14" s="214"/>
      <c r="D14" s="407" t="s">
        <v>92</v>
      </c>
      <c r="E14" s="215">
        <f>SUM(E12:E13)</f>
        <v>0</v>
      </c>
      <c r="F14" s="215">
        <f t="shared" ref="F14" si="3">SUM(F12:F13)</f>
        <v>0</v>
      </c>
      <c r="G14" s="215">
        <f t="shared" ref="G14" si="4">SUM(G12:G13)</f>
        <v>0</v>
      </c>
      <c r="H14" s="215">
        <f t="shared" ref="H14" si="5">SUM(H12:H13)</f>
        <v>0</v>
      </c>
      <c r="I14" s="215">
        <f t="shared" ref="I14" si="6">SUM(I12:I13)</f>
        <v>0</v>
      </c>
      <c r="J14" s="215">
        <f t="shared" ref="J14" si="7">SUM(J12:J13)</f>
        <v>0</v>
      </c>
      <c r="K14" s="216"/>
      <c r="L14" s="408"/>
      <c r="M14" s="408"/>
      <c r="N14" s="408"/>
      <c r="O14" s="408"/>
      <c r="P14" s="408"/>
    </row>
    <row r="15" spans="1:16" x14ac:dyDescent="0.2">
      <c r="A15" s="7">
        <v>4</v>
      </c>
      <c r="B15" s="323"/>
      <c r="C15" s="323"/>
      <c r="D15" s="64" t="s">
        <v>55</v>
      </c>
      <c r="E15" s="51"/>
      <c r="F15" s="51"/>
      <c r="G15" s="51"/>
      <c r="H15" s="51"/>
      <c r="I15" s="51"/>
      <c r="J15" s="63">
        <f t="shared" si="2"/>
        <v>0</v>
      </c>
      <c r="K15" s="324"/>
      <c r="L15" s="322">
        <f>IF(K15="Y"," ",IF(E15+E16&gt;25000,25000,E15+E16))</f>
        <v>0</v>
      </c>
      <c r="M15" s="322">
        <f>IF(K15="Y"," ",IF(L15&gt;=25000,0,IF(F15+F16&gt;=(25000-L15),25000-L15,F15+F16)))</f>
        <v>0</v>
      </c>
      <c r="N15" s="322">
        <f>IF(K15="Y"," ",IF(L15+M15&gt;=25000,0,IF(G15+G16&gt;(25000-M15-L15),25000-M15-L15,G15+G16)))</f>
        <v>0</v>
      </c>
      <c r="O15" s="322">
        <f>IF(K15="Y"," ",IF(L15+M15+N15&gt;=25000,0,IF(H15+H16&gt;(25000-N15-M15-L15),25000-N15-M15-L15,H15+H16)))</f>
        <v>0</v>
      </c>
      <c r="P15" s="322">
        <f>IF(K15="Y"," ",IF(L15+M15+N15+O15&gt;=25000,0,IF(I15+I16&gt;(25000-O15-N15-M15-L15),25000-O15-N15-M15-L15,I15+I16)))</f>
        <v>0</v>
      </c>
    </row>
    <row r="16" spans="1:16" x14ac:dyDescent="0.2">
      <c r="B16" s="323"/>
      <c r="C16" s="323"/>
      <c r="D16" s="64" t="s">
        <v>56</v>
      </c>
      <c r="E16" s="51"/>
      <c r="F16" s="51"/>
      <c r="G16" s="51"/>
      <c r="H16" s="51"/>
      <c r="I16" s="51"/>
      <c r="J16" s="63">
        <f t="shared" si="2"/>
        <v>0</v>
      </c>
      <c r="K16" s="324"/>
      <c r="L16" s="322"/>
      <c r="M16" s="322"/>
      <c r="N16" s="322"/>
      <c r="O16" s="322"/>
      <c r="P16" s="322"/>
    </row>
    <row r="17" spans="1:16" s="406" customFormat="1" x14ac:dyDescent="0.2">
      <c r="B17" s="214"/>
      <c r="C17" s="214"/>
      <c r="D17" s="407" t="s">
        <v>92</v>
      </c>
      <c r="E17" s="215">
        <f>SUM(E15:E16)</f>
        <v>0</v>
      </c>
      <c r="F17" s="215">
        <f t="shared" ref="F17" si="8">SUM(F15:F16)</f>
        <v>0</v>
      </c>
      <c r="G17" s="215">
        <f t="shared" ref="G17" si="9">SUM(G15:G16)</f>
        <v>0</v>
      </c>
      <c r="H17" s="215">
        <f t="shared" ref="H17" si="10">SUM(H15:H16)</f>
        <v>0</v>
      </c>
      <c r="I17" s="215">
        <f t="shared" ref="I17" si="11">SUM(I15:I16)</f>
        <v>0</v>
      </c>
      <c r="J17" s="215">
        <f t="shared" ref="J17" si="12">SUM(J15:J16)</f>
        <v>0</v>
      </c>
      <c r="K17" s="216"/>
      <c r="L17" s="408"/>
      <c r="M17" s="408"/>
      <c r="N17" s="408"/>
      <c r="O17" s="408"/>
      <c r="P17" s="408"/>
    </row>
    <row r="18" spans="1:16" x14ac:dyDescent="0.2">
      <c r="A18" s="7">
        <v>5</v>
      </c>
      <c r="B18" s="323"/>
      <c r="C18" s="323"/>
      <c r="D18" s="64" t="s">
        <v>55</v>
      </c>
      <c r="E18" s="51"/>
      <c r="F18" s="51"/>
      <c r="G18" s="51"/>
      <c r="H18" s="51"/>
      <c r="I18" s="51"/>
      <c r="J18" s="63">
        <f t="shared" si="2"/>
        <v>0</v>
      </c>
      <c r="K18" s="324"/>
      <c r="L18" s="322">
        <f>IF(K18="Y"," ",IF(E18+E19&gt;25000,25000,E18+E19))</f>
        <v>0</v>
      </c>
      <c r="M18" s="322">
        <f>IF(K18="Y"," ",IF(L18&gt;=25000,0,IF(F18+F19&gt;=(25000-L18),25000-L18,F18+F19)))</f>
        <v>0</v>
      </c>
      <c r="N18" s="322">
        <f>IF(K18="Y"," ",IF(L18+M18&gt;=25000,0,IF(G18+G19&gt;(25000-M18-L18),25000-M18-L18,G18+G19)))</f>
        <v>0</v>
      </c>
      <c r="O18" s="322">
        <f>IF(K18="Y"," ",IF(L18+M18+N18&gt;=25000,0,IF(H18+H19&gt;(25000-N18-M18-L18),25000-N18-M18-L18,H18+H19)))</f>
        <v>0</v>
      </c>
      <c r="P18" s="322">
        <f>IF(K18="Y"," ",IF(L18+M18+N18+O18&gt;=25000,0,IF(I18+I19&gt;(25000-O18-N18-M18-L18),25000-O18-N18-M18-L18,I18+I19)))</f>
        <v>0</v>
      </c>
    </row>
    <row r="19" spans="1:16" x14ac:dyDescent="0.2">
      <c r="B19" s="323"/>
      <c r="C19" s="323"/>
      <c r="D19" s="64" t="s">
        <v>56</v>
      </c>
      <c r="E19" s="51"/>
      <c r="F19" s="51"/>
      <c r="G19" s="51"/>
      <c r="H19" s="51"/>
      <c r="I19" s="51"/>
      <c r="J19" s="63">
        <f t="shared" si="2"/>
        <v>0</v>
      </c>
      <c r="K19" s="324"/>
      <c r="L19" s="322"/>
      <c r="M19" s="322"/>
      <c r="N19" s="322"/>
      <c r="O19" s="322"/>
      <c r="P19" s="322"/>
    </row>
    <row r="20" spans="1:16" s="406" customFormat="1" x14ac:dyDescent="0.2">
      <c r="B20" s="214"/>
      <c r="C20" s="214"/>
      <c r="D20" s="407" t="s">
        <v>92</v>
      </c>
      <c r="E20" s="215">
        <f>SUM(E18:E19)</f>
        <v>0</v>
      </c>
      <c r="F20" s="215">
        <f t="shared" ref="F20" si="13">SUM(F18:F19)</f>
        <v>0</v>
      </c>
      <c r="G20" s="215">
        <f t="shared" ref="G20" si="14">SUM(G18:G19)</f>
        <v>0</v>
      </c>
      <c r="H20" s="215">
        <f t="shared" ref="H20" si="15">SUM(H18:H19)</f>
        <v>0</v>
      </c>
      <c r="I20" s="215">
        <f t="shared" ref="I20" si="16">SUM(I18:I19)</f>
        <v>0</v>
      </c>
      <c r="J20" s="215">
        <f t="shared" ref="J20" si="17">SUM(J18:J19)</f>
        <v>0</v>
      </c>
      <c r="K20" s="216"/>
      <c r="L20" s="408"/>
      <c r="M20" s="408"/>
      <c r="N20" s="408"/>
      <c r="O20" s="408"/>
      <c r="P20" s="408"/>
    </row>
    <row r="21" spans="1:16" x14ac:dyDescent="0.2">
      <c r="A21" s="7">
        <v>6</v>
      </c>
      <c r="B21" s="323"/>
      <c r="C21" s="325"/>
      <c r="D21" s="217" t="s">
        <v>55</v>
      </c>
      <c r="E21" s="143"/>
      <c r="F21" s="51"/>
      <c r="G21" s="51"/>
      <c r="H21" s="51"/>
      <c r="I21" s="51"/>
      <c r="J21" s="63">
        <f t="shared" si="2"/>
        <v>0</v>
      </c>
      <c r="K21" s="324"/>
      <c r="L21" s="322">
        <f>IF(K21="Y"," ",IF(E21+E22&gt;25000,25000,E21+E22))</f>
        <v>0</v>
      </c>
      <c r="M21" s="322">
        <f>IF(K21="Y"," ",IF(L21&gt;=25000,0,IF(F21+F22&gt;=(25000-L21),25000-L21,F21+F22)))</f>
        <v>0</v>
      </c>
      <c r="N21" s="322">
        <f>IF(K21="Y"," ",IF(L21+M21&gt;=25000,0,IF(G21+G22&gt;(25000-M21-L21),25000-M21-L21,G21+G22)))</f>
        <v>0</v>
      </c>
      <c r="O21" s="322">
        <f>IF(K21="Y"," ",IF(L21+M21+N21&gt;=25000,0,IF(H21+H22&gt;(25000-N21-M21-L21),25000-N21-M21-L21,H21+H22)))</f>
        <v>0</v>
      </c>
      <c r="P21" s="322">
        <f>IF(K21="Y"," ",IF(L21+M21+N21+O21&gt;=25000,0,IF(I21+I22&gt;(25000-O21-N21-M21-L21),25000-O21-N21-M21-L21,I21+I22)))</f>
        <v>0</v>
      </c>
    </row>
    <row r="22" spans="1:16" x14ac:dyDescent="0.2">
      <c r="B22" s="323"/>
      <c r="C22" s="325"/>
      <c r="D22" s="217" t="s">
        <v>56</v>
      </c>
      <c r="E22" s="143"/>
      <c r="F22" s="51"/>
      <c r="G22" s="51"/>
      <c r="H22" s="51"/>
      <c r="I22" s="51"/>
      <c r="J22" s="63">
        <f t="shared" si="2"/>
        <v>0</v>
      </c>
      <c r="K22" s="324"/>
      <c r="L22" s="322"/>
      <c r="M22" s="322"/>
      <c r="N22" s="322"/>
      <c r="O22" s="322"/>
      <c r="P22" s="322"/>
    </row>
    <row r="23" spans="1:16" s="406" customFormat="1" x14ac:dyDescent="0.2">
      <c r="B23" s="214"/>
      <c r="C23" s="214"/>
      <c r="D23" s="407" t="s">
        <v>92</v>
      </c>
      <c r="E23" s="215">
        <f>SUM(E21:E22)</f>
        <v>0</v>
      </c>
      <c r="F23" s="215">
        <f t="shared" ref="F23" si="18">SUM(F21:F22)</f>
        <v>0</v>
      </c>
      <c r="G23" s="215">
        <f t="shared" ref="G23" si="19">SUM(G21:G22)</f>
        <v>0</v>
      </c>
      <c r="H23" s="215">
        <f t="shared" ref="H23" si="20">SUM(H21:H22)</f>
        <v>0</v>
      </c>
      <c r="I23" s="215">
        <f t="shared" ref="I23" si="21">SUM(I21:I22)</f>
        <v>0</v>
      </c>
      <c r="J23" s="215">
        <f t="shared" ref="J23" si="22">SUM(J21:J22)</f>
        <v>0</v>
      </c>
      <c r="K23" s="216"/>
      <c r="L23" s="408"/>
      <c r="M23" s="408"/>
      <c r="N23" s="408"/>
      <c r="O23" s="408"/>
      <c r="P23" s="408"/>
    </row>
    <row r="24" spans="1:16" x14ac:dyDescent="0.2">
      <c r="A24" s="7">
        <v>7</v>
      </c>
      <c r="B24" s="323"/>
      <c r="C24" s="323"/>
      <c r="D24" s="64" t="s">
        <v>55</v>
      </c>
      <c r="E24" s="51"/>
      <c r="F24" s="51"/>
      <c r="G24" s="51"/>
      <c r="H24" s="51"/>
      <c r="I24" s="51"/>
      <c r="J24" s="63">
        <f t="shared" si="2"/>
        <v>0</v>
      </c>
      <c r="K24" s="324"/>
      <c r="L24" s="322">
        <f>IF(K24="Y"," ",IF(E24+E25&gt;25000,25000,E24+E25))</f>
        <v>0</v>
      </c>
      <c r="M24" s="322">
        <f>IF(K24="Y"," ",IF(L24&gt;=25000,0,IF(F24+F25&gt;=(25000-L24),25000-L24,F24+F25)))</f>
        <v>0</v>
      </c>
      <c r="N24" s="322">
        <f>IF(K24="Y"," ",IF(L24+M24&gt;=25000,0,IF(G24+G25&gt;(25000-M24-L24),25000-M24-L24,G24+G25)))</f>
        <v>0</v>
      </c>
      <c r="O24" s="322">
        <f>IF(K24="Y"," ",IF(L24+M24+N24&gt;=25000,0,IF(H24+H25&gt;(25000-N24-M24-L24),25000-N24-M24-L24,H24+H25)))</f>
        <v>0</v>
      </c>
      <c r="P24" s="322">
        <f>IF(K24="Y"," ",IF(L24+M24+N24+O24&gt;=25000,0,IF(I24+I25&gt;(25000-O24-N24-M24-L24),25000-O24-N24-M24-L24,I24+I25)))</f>
        <v>0</v>
      </c>
    </row>
    <row r="25" spans="1:16" x14ac:dyDescent="0.2">
      <c r="B25" s="323"/>
      <c r="C25" s="323"/>
      <c r="D25" s="64" t="s">
        <v>56</v>
      </c>
      <c r="E25" s="51"/>
      <c r="F25" s="51"/>
      <c r="G25" s="51"/>
      <c r="H25" s="51"/>
      <c r="I25" s="51"/>
      <c r="J25" s="63">
        <f t="shared" si="2"/>
        <v>0</v>
      </c>
      <c r="K25" s="324"/>
      <c r="L25" s="322"/>
      <c r="M25" s="322"/>
      <c r="N25" s="322"/>
      <c r="O25" s="322"/>
      <c r="P25" s="322"/>
    </row>
    <row r="26" spans="1:16" s="406" customFormat="1" x14ac:dyDescent="0.2">
      <c r="B26" s="214"/>
      <c r="C26" s="214"/>
      <c r="D26" s="407" t="s">
        <v>92</v>
      </c>
      <c r="E26" s="215">
        <f>SUM(E24:E25)</f>
        <v>0</v>
      </c>
      <c r="F26" s="215">
        <f t="shared" ref="F26" si="23">SUM(F24:F25)</f>
        <v>0</v>
      </c>
      <c r="G26" s="215">
        <f t="shared" ref="G26" si="24">SUM(G24:G25)</f>
        <v>0</v>
      </c>
      <c r="H26" s="215">
        <f t="shared" ref="H26" si="25">SUM(H24:H25)</f>
        <v>0</v>
      </c>
      <c r="I26" s="215">
        <f t="shared" ref="I26" si="26">SUM(I24:I25)</f>
        <v>0</v>
      </c>
      <c r="J26" s="215">
        <f t="shared" ref="J26" si="27">SUM(J24:J25)</f>
        <v>0</v>
      </c>
      <c r="K26" s="216"/>
      <c r="L26" s="408"/>
      <c r="M26" s="408"/>
      <c r="N26" s="408"/>
      <c r="O26" s="408"/>
      <c r="P26" s="408"/>
    </row>
    <row r="27" spans="1:16" x14ac:dyDescent="0.2">
      <c r="A27" s="7">
        <v>8</v>
      </c>
      <c r="B27" s="323"/>
      <c r="C27" s="323"/>
      <c r="D27" s="64" t="s">
        <v>55</v>
      </c>
      <c r="E27" s="51"/>
      <c r="F27" s="51"/>
      <c r="G27" s="51"/>
      <c r="H27" s="51"/>
      <c r="I27" s="51"/>
      <c r="J27" s="63">
        <f t="shared" si="2"/>
        <v>0</v>
      </c>
      <c r="K27" s="324"/>
      <c r="L27" s="322">
        <f>IF(K27="Y"," ",IF(E27+E28&gt;25000,25000,E27+E28))</f>
        <v>0</v>
      </c>
      <c r="M27" s="322">
        <f>IF(K27="Y"," ",IF(L27&gt;=25000,0,IF(F27+F28&gt;=(25000-L27),25000-L27,F27+F28)))</f>
        <v>0</v>
      </c>
      <c r="N27" s="322">
        <f>IF(K27="Y"," ",IF(L27+M27&gt;=25000,0,IF(G27+G28&gt;(25000-M27-L27),25000-M27-L27,G27+G28)))</f>
        <v>0</v>
      </c>
      <c r="O27" s="322">
        <f>IF(K27="Y"," ",IF(L27+M27+N27&gt;=25000,0,IF(H27+H28&gt;(25000-N27-M27-L27),25000-N27-M27-L27,H27+H28)))</f>
        <v>0</v>
      </c>
      <c r="P27" s="322">
        <f>IF(K27="Y"," ",IF(L27+M27+N27+O27&gt;=25000,0,IF(I27+I28&gt;(25000-O27-N27-M27-L27),25000-O27-N27-M27-L27,I27+I28)))</f>
        <v>0</v>
      </c>
    </row>
    <row r="28" spans="1:16" x14ac:dyDescent="0.2">
      <c r="B28" s="323"/>
      <c r="C28" s="323"/>
      <c r="D28" s="64" t="s">
        <v>56</v>
      </c>
      <c r="E28" s="51"/>
      <c r="F28" s="51"/>
      <c r="G28" s="51"/>
      <c r="H28" s="51"/>
      <c r="I28" s="51"/>
      <c r="J28" s="63">
        <f t="shared" si="2"/>
        <v>0</v>
      </c>
      <c r="K28" s="324"/>
      <c r="L28" s="322"/>
      <c r="M28" s="322"/>
      <c r="N28" s="322"/>
      <c r="O28" s="322"/>
      <c r="P28" s="322"/>
    </row>
    <row r="29" spans="1:16" s="406" customFormat="1" x14ac:dyDescent="0.2">
      <c r="B29" s="214"/>
      <c r="C29" s="214"/>
      <c r="D29" s="407" t="s">
        <v>92</v>
      </c>
      <c r="E29" s="215">
        <f>SUM(E27:E28)</f>
        <v>0</v>
      </c>
      <c r="F29" s="215">
        <f t="shared" ref="F29" si="28">SUM(F27:F28)</f>
        <v>0</v>
      </c>
      <c r="G29" s="215">
        <f t="shared" ref="G29" si="29">SUM(G27:G28)</f>
        <v>0</v>
      </c>
      <c r="H29" s="215">
        <f t="shared" ref="H29" si="30">SUM(H27:H28)</f>
        <v>0</v>
      </c>
      <c r="I29" s="215">
        <f t="shared" ref="I29" si="31">SUM(I27:I28)</f>
        <v>0</v>
      </c>
      <c r="J29" s="215">
        <f t="shared" ref="J29" si="32">SUM(J27:J28)</f>
        <v>0</v>
      </c>
      <c r="K29" s="216"/>
      <c r="L29" s="408"/>
      <c r="M29" s="408"/>
      <c r="N29" s="408"/>
      <c r="O29" s="408"/>
      <c r="P29" s="408"/>
    </row>
    <row r="30" spans="1:16" x14ac:dyDescent="0.2">
      <c r="A30" s="7">
        <v>9</v>
      </c>
      <c r="B30" s="323"/>
      <c r="C30" s="323"/>
      <c r="D30" s="64" t="s">
        <v>55</v>
      </c>
      <c r="E30" s="51"/>
      <c r="F30" s="51"/>
      <c r="G30" s="51"/>
      <c r="H30" s="51"/>
      <c r="I30" s="51"/>
      <c r="J30" s="63">
        <f t="shared" si="2"/>
        <v>0</v>
      </c>
      <c r="K30" s="324"/>
      <c r="L30" s="322">
        <f>IF(K30="Y"," ",IF(E30+E31&gt;25000,25000,E30+E31))</f>
        <v>0</v>
      </c>
      <c r="M30" s="322">
        <f>IF(K30="Y"," ",IF(L30&gt;=25000,0,IF(F30+F31&gt;=(25000-L30),25000-L30,F30+F31)))</f>
        <v>0</v>
      </c>
      <c r="N30" s="322">
        <f>IF(K30="Y"," ",IF(L30+M30&gt;=25000,0,IF(G30+G31&gt;(25000-M30-L30),25000-M30-L30,G30+G31)))</f>
        <v>0</v>
      </c>
      <c r="O30" s="322">
        <f>IF(K30="Y"," ",IF(L30+M30+N30&gt;=25000,0,IF(H30+H31&gt;(25000-N30-M30-L30),25000-N30-M30-L30,H30+H31)))</f>
        <v>0</v>
      </c>
      <c r="P30" s="322">
        <f>IF(K30="Y"," ",IF(L30+M30+N30+O30&gt;=25000,0,IF(I30+I31&gt;(25000-O30-N30-M30-L30),25000-O30-N30-M30-L30,I30+I31)))</f>
        <v>0</v>
      </c>
    </row>
    <row r="31" spans="1:16" x14ac:dyDescent="0.2">
      <c r="B31" s="323"/>
      <c r="C31" s="323"/>
      <c r="D31" s="64" t="s">
        <v>56</v>
      </c>
      <c r="E31" s="51"/>
      <c r="F31" s="51"/>
      <c r="G31" s="51"/>
      <c r="H31" s="51"/>
      <c r="I31" s="51"/>
      <c r="J31" s="63">
        <f t="shared" si="2"/>
        <v>0</v>
      </c>
      <c r="K31" s="324"/>
      <c r="L31" s="322"/>
      <c r="M31" s="322"/>
      <c r="N31" s="322"/>
      <c r="O31" s="322"/>
      <c r="P31" s="322"/>
    </row>
    <row r="32" spans="1:16" s="406" customFormat="1" x14ac:dyDescent="0.2">
      <c r="B32" s="214"/>
      <c r="C32" s="214"/>
      <c r="D32" s="407" t="s">
        <v>92</v>
      </c>
      <c r="E32" s="215">
        <f>SUM(E30:E31)</f>
        <v>0</v>
      </c>
      <c r="F32" s="215">
        <f t="shared" ref="F32" si="33">SUM(F30:F31)</f>
        <v>0</v>
      </c>
      <c r="G32" s="215">
        <f t="shared" ref="G32" si="34">SUM(G30:G31)</f>
        <v>0</v>
      </c>
      <c r="H32" s="215">
        <f t="shared" ref="H32" si="35">SUM(H30:H31)</f>
        <v>0</v>
      </c>
      <c r="I32" s="215">
        <f t="shared" ref="I32" si="36">SUM(I30:I31)</f>
        <v>0</v>
      </c>
      <c r="J32" s="215">
        <f t="shared" ref="J32" si="37">SUM(J30:J31)</f>
        <v>0</v>
      </c>
      <c r="K32" s="216"/>
      <c r="L32" s="408"/>
      <c r="M32" s="408"/>
      <c r="N32" s="408"/>
      <c r="O32" s="408"/>
      <c r="P32" s="408"/>
    </row>
    <row r="33" spans="1:16" x14ac:dyDescent="0.2">
      <c r="A33" s="7">
        <v>10</v>
      </c>
      <c r="B33" s="323"/>
      <c r="C33" s="323"/>
      <c r="D33" s="64" t="s">
        <v>55</v>
      </c>
      <c r="E33" s="51"/>
      <c r="F33" s="51"/>
      <c r="G33" s="51"/>
      <c r="H33" s="51"/>
      <c r="I33" s="51"/>
      <c r="J33" s="63">
        <f t="shared" si="2"/>
        <v>0</v>
      </c>
      <c r="K33" s="324"/>
      <c r="L33" s="322">
        <f>IF(K33="Y"," ",IF(E33+E34&gt;25000,25000,E33+E34))</f>
        <v>0</v>
      </c>
      <c r="M33" s="322">
        <f>IF(K33="Y"," ",IF(L33&gt;=25000,0,IF(F33+F34&gt;=(25000-L33),25000-L33,F33+F34)))</f>
        <v>0</v>
      </c>
      <c r="N33" s="322">
        <f>IF(K33="Y"," ",IF(L33+M33&gt;=25000,0,IF(G33+G34&gt;(25000-M33-L33),25000-M33-L33,G33+G34)))</f>
        <v>0</v>
      </c>
      <c r="O33" s="322">
        <f>IF(K33="Y"," ",IF(L33+M33+N33&gt;=25000,0,IF(H33+H34&gt;(25000-N33-M33-L33),25000-N33-M33-L33,H33+H34)))</f>
        <v>0</v>
      </c>
      <c r="P33" s="322">
        <f>IF(K33="Y"," ",IF(L33+M33+N33+O33&gt;=25000,0,IF(I33+I34&gt;(25000-O33-N33-M33-L33),25000-O33-N33-M33-L33,I33+I34)))</f>
        <v>0</v>
      </c>
    </row>
    <row r="34" spans="1:16" x14ac:dyDescent="0.2">
      <c r="B34" s="323"/>
      <c r="C34" s="323"/>
      <c r="D34" s="64" t="s">
        <v>56</v>
      </c>
      <c r="E34" s="51"/>
      <c r="F34" s="51"/>
      <c r="G34" s="51"/>
      <c r="H34" s="51"/>
      <c r="I34" s="51"/>
      <c r="J34" s="63">
        <f t="shared" si="2"/>
        <v>0</v>
      </c>
      <c r="K34" s="324"/>
      <c r="L34" s="322"/>
      <c r="M34" s="322"/>
      <c r="N34" s="322"/>
      <c r="O34" s="322"/>
      <c r="P34" s="322"/>
    </row>
    <row r="35" spans="1:16" s="406" customFormat="1" x14ac:dyDescent="0.2">
      <c r="B35" s="214"/>
      <c r="C35" s="214"/>
      <c r="D35" s="407" t="s">
        <v>92</v>
      </c>
      <c r="E35" s="215">
        <f>SUM(E33:E34)</f>
        <v>0</v>
      </c>
      <c r="F35" s="215">
        <f t="shared" ref="F35" si="38">SUM(F33:F34)</f>
        <v>0</v>
      </c>
      <c r="G35" s="215">
        <f t="shared" ref="G35" si="39">SUM(G33:G34)</f>
        <v>0</v>
      </c>
      <c r="H35" s="215">
        <f t="shared" ref="H35" si="40">SUM(H33:H34)</f>
        <v>0</v>
      </c>
      <c r="I35" s="215">
        <f t="shared" ref="I35" si="41">SUM(I33:I34)</f>
        <v>0</v>
      </c>
      <c r="J35" s="215">
        <f t="shared" ref="J35" si="42">SUM(J33:J34)</f>
        <v>0</v>
      </c>
      <c r="K35" s="216"/>
      <c r="L35" s="408"/>
      <c r="M35" s="408"/>
      <c r="N35" s="408"/>
      <c r="O35" s="408"/>
      <c r="P35" s="408"/>
    </row>
    <row r="36" spans="1:16" x14ac:dyDescent="0.2">
      <c r="A36" s="7">
        <v>11</v>
      </c>
      <c r="B36" s="323"/>
      <c r="C36" s="323"/>
      <c r="D36" s="64" t="s">
        <v>55</v>
      </c>
      <c r="E36" s="51"/>
      <c r="F36" s="51"/>
      <c r="G36" s="51"/>
      <c r="H36" s="51"/>
      <c r="I36" s="51"/>
      <c r="J36" s="63">
        <f>SUM(E36:I36)</f>
        <v>0</v>
      </c>
      <c r="K36" s="324"/>
      <c r="L36" s="322">
        <f>IF(K36="Y"," ",IF(E36+E37&gt;25000,25000,E36+E37))</f>
        <v>0</v>
      </c>
      <c r="M36" s="322">
        <f>IF(K36="Y"," ",IF(L36&gt;=25000,0,IF(F36+F37&gt;=(25000-L36),25000-L36,F36+F37)))</f>
        <v>0</v>
      </c>
      <c r="N36" s="322">
        <f>IF(K36="Y"," ",IF(L36+M36&gt;=25000,0,IF(G36+G37&gt;(25000-M36-L36),25000-M36-L36,G36+G37)))</f>
        <v>0</v>
      </c>
      <c r="O36" s="322">
        <f>IF(K36="Y"," ",IF(L36+M36+N36&gt;=25000,0,IF(H36+H37&gt;(25000-N36-M36-L36),25000-N36-M36-L36,H36+H37)))</f>
        <v>0</v>
      </c>
      <c r="P36" s="322">
        <f>IF(K36="Y"," ",IF(L36+M36+N36+O36&gt;=25000,0,IF(I36+I37&gt;(25000-O36-N36-M36-L36),25000-O36-N36-M36-L36,I36+I37)))</f>
        <v>0</v>
      </c>
    </row>
    <row r="37" spans="1:16" x14ac:dyDescent="0.2">
      <c r="B37" s="323"/>
      <c r="C37" s="323"/>
      <c r="D37" s="64" t="s">
        <v>56</v>
      </c>
      <c r="E37" s="51"/>
      <c r="F37" s="51"/>
      <c r="G37" s="51"/>
      <c r="H37" s="51"/>
      <c r="I37" s="51"/>
      <c r="J37" s="63">
        <f>SUM(E37:I37)</f>
        <v>0</v>
      </c>
      <c r="K37" s="324"/>
      <c r="L37" s="322"/>
      <c r="M37" s="322"/>
      <c r="N37" s="322"/>
      <c r="O37" s="322"/>
      <c r="P37" s="322"/>
    </row>
    <row r="38" spans="1:16" s="406" customFormat="1" x14ac:dyDescent="0.2">
      <c r="B38" s="214"/>
      <c r="C38" s="214"/>
      <c r="D38" s="407" t="s">
        <v>92</v>
      </c>
      <c r="E38" s="215">
        <f>SUM(E36:E37)</f>
        <v>0</v>
      </c>
      <c r="F38" s="215">
        <f t="shared" ref="F38" si="43">SUM(F36:F37)</f>
        <v>0</v>
      </c>
      <c r="G38" s="215">
        <f t="shared" ref="G38" si="44">SUM(G36:G37)</f>
        <v>0</v>
      </c>
      <c r="H38" s="215">
        <f t="shared" ref="H38" si="45">SUM(H36:H37)</f>
        <v>0</v>
      </c>
      <c r="I38" s="215">
        <f t="shared" ref="I38" si="46">SUM(I36:I37)</f>
        <v>0</v>
      </c>
      <c r="J38" s="215">
        <f t="shared" ref="J38" si="47">SUM(J36:J37)</f>
        <v>0</v>
      </c>
      <c r="K38" s="216"/>
      <c r="L38" s="408"/>
      <c r="M38" s="408"/>
      <c r="N38" s="408"/>
      <c r="O38" s="408"/>
      <c r="P38" s="408"/>
    </row>
    <row r="39" spans="1:16" x14ac:dyDescent="0.2">
      <c r="A39" s="7">
        <v>12</v>
      </c>
      <c r="B39" s="323"/>
      <c r="C39" s="323"/>
      <c r="D39" s="64" t="s">
        <v>55</v>
      </c>
      <c r="E39" s="51"/>
      <c r="F39" s="51"/>
      <c r="G39" s="51"/>
      <c r="H39" s="51"/>
      <c r="I39" s="51"/>
      <c r="J39" s="63">
        <f>SUM(E39:I39)</f>
        <v>0</v>
      </c>
      <c r="K39" s="324"/>
      <c r="L39" s="322">
        <f>IF(K39="Y"," ",IF(E39+E40&gt;25000,25000,E39+E40))</f>
        <v>0</v>
      </c>
      <c r="M39" s="322">
        <f>IF(K39="Y"," ",IF(L39&gt;=25000,0,IF(F39+F40&gt;=(25000-L39),25000-L39,F39+F40)))</f>
        <v>0</v>
      </c>
      <c r="N39" s="322">
        <f>IF(K39="Y"," ",IF(L39+M39&gt;=25000,0,IF(G39+G40&gt;(25000-M39-L39),25000-M39-L39,G39+G40)))</f>
        <v>0</v>
      </c>
      <c r="O39" s="322">
        <f>IF(K39="Y"," ",IF(L39+M39+N39&gt;=25000,0,IF(H39+H40&gt;(25000-N39-M39-L39),25000-N39-M39-L39,H39+H40)))</f>
        <v>0</v>
      </c>
      <c r="P39" s="322">
        <f>IF(K39="Y"," ",IF(L39+M39+N39+O39&gt;=25000,0,IF(I39+I40&gt;(25000-O39-N39-M39-L39),25000-O39-N39-M39-L39,I39+I40)))</f>
        <v>0</v>
      </c>
    </row>
    <row r="40" spans="1:16" x14ac:dyDescent="0.2">
      <c r="B40" s="323"/>
      <c r="C40" s="323"/>
      <c r="D40" s="64" t="s">
        <v>56</v>
      </c>
      <c r="E40" s="51"/>
      <c r="F40" s="51"/>
      <c r="G40" s="51"/>
      <c r="H40" s="51"/>
      <c r="I40" s="51"/>
      <c r="J40" s="63">
        <f>SUM(E40:I40)</f>
        <v>0</v>
      </c>
      <c r="K40" s="324"/>
      <c r="L40" s="322"/>
      <c r="M40" s="322"/>
      <c r="N40" s="322"/>
      <c r="O40" s="322"/>
      <c r="P40" s="322"/>
    </row>
    <row r="41" spans="1:16" s="406" customFormat="1" x14ac:dyDescent="0.2">
      <c r="B41" s="214"/>
      <c r="C41" s="214"/>
      <c r="D41" s="407" t="s">
        <v>92</v>
      </c>
      <c r="E41" s="215">
        <f>SUM(E39:E40)</f>
        <v>0</v>
      </c>
      <c r="F41" s="215">
        <f t="shared" ref="F41" si="48">SUM(F39:F40)</f>
        <v>0</v>
      </c>
      <c r="G41" s="215">
        <f t="shared" ref="G41" si="49">SUM(G39:G40)</f>
        <v>0</v>
      </c>
      <c r="H41" s="215">
        <f t="shared" ref="H41" si="50">SUM(H39:H40)</f>
        <v>0</v>
      </c>
      <c r="I41" s="215">
        <f t="shared" ref="I41" si="51">SUM(I39:I40)</f>
        <v>0</v>
      </c>
      <c r="J41" s="215">
        <f t="shared" ref="J41" si="52">SUM(J39:J40)</f>
        <v>0</v>
      </c>
      <c r="K41" s="216"/>
      <c r="L41" s="408"/>
      <c r="M41" s="408"/>
      <c r="N41" s="408"/>
      <c r="O41" s="408"/>
      <c r="P41" s="408"/>
    </row>
    <row r="42" spans="1:16" x14ac:dyDescent="0.2">
      <c r="A42" s="7">
        <v>13</v>
      </c>
      <c r="B42" s="323"/>
      <c r="C42" s="323"/>
      <c r="D42" s="64" t="s">
        <v>55</v>
      </c>
      <c r="E42" s="51"/>
      <c r="F42" s="51"/>
      <c r="G42" s="51"/>
      <c r="H42" s="51"/>
      <c r="I42" s="51"/>
      <c r="J42" s="63">
        <f t="shared" ref="J42:J64" si="53">SUM(E42:I42)</f>
        <v>0</v>
      </c>
      <c r="K42" s="324"/>
      <c r="L42" s="322">
        <f>IF(K42="Y"," ",IF(E42+E43&gt;25000,25000,E42+E43))</f>
        <v>0</v>
      </c>
      <c r="M42" s="322">
        <f>IF(K42="Y"," ",IF(L42&gt;=25000,0,IF(F42+F43&gt;=(25000-L42),25000-L42,F42+F43)))</f>
        <v>0</v>
      </c>
      <c r="N42" s="322">
        <f>IF(K42="Y"," ",IF(L42+M42&gt;=25000,0,IF(G42+G43&gt;(25000-M42-L42),25000-M42-L42,G42+G43)))</f>
        <v>0</v>
      </c>
      <c r="O42" s="322">
        <f>IF(K42="Y"," ",IF(L42+M42+N42&gt;=25000,0,IF(H42+H43&gt;(25000-N42-M42-L42),25000-N42-M42-L42,H42+H43)))</f>
        <v>0</v>
      </c>
      <c r="P42" s="322">
        <f>IF(K42="Y"," ",IF(L42+M42+N42+O42&gt;=25000,0,IF(I42+I43&gt;(25000-O42-N42-M42-L42),25000-O42-N42-M42-L42,I42+I43)))</f>
        <v>0</v>
      </c>
    </row>
    <row r="43" spans="1:16" x14ac:dyDescent="0.2">
      <c r="B43" s="323"/>
      <c r="C43" s="323"/>
      <c r="D43" s="64" t="s">
        <v>56</v>
      </c>
      <c r="E43" s="51"/>
      <c r="F43" s="51"/>
      <c r="G43" s="51"/>
      <c r="H43" s="51"/>
      <c r="I43" s="51"/>
      <c r="J43" s="63">
        <f t="shared" si="53"/>
        <v>0</v>
      </c>
      <c r="K43" s="324"/>
      <c r="L43" s="322"/>
      <c r="M43" s="322"/>
      <c r="N43" s="322"/>
      <c r="O43" s="322"/>
      <c r="P43" s="322"/>
    </row>
    <row r="44" spans="1:16" s="406" customFormat="1" x14ac:dyDescent="0.2">
      <c r="B44" s="214"/>
      <c r="C44" s="214"/>
      <c r="D44" s="407" t="s">
        <v>92</v>
      </c>
      <c r="E44" s="215">
        <f>SUM(E42:E43)</f>
        <v>0</v>
      </c>
      <c r="F44" s="215">
        <f t="shared" ref="F44" si="54">SUM(F42:F43)</f>
        <v>0</v>
      </c>
      <c r="G44" s="215">
        <f t="shared" ref="G44" si="55">SUM(G42:G43)</f>
        <v>0</v>
      </c>
      <c r="H44" s="215">
        <f t="shared" ref="H44" si="56">SUM(H42:H43)</f>
        <v>0</v>
      </c>
      <c r="I44" s="215">
        <f t="shared" ref="I44" si="57">SUM(I42:I43)</f>
        <v>0</v>
      </c>
      <c r="J44" s="215">
        <f t="shared" ref="J44" si="58">SUM(J42:J43)</f>
        <v>0</v>
      </c>
      <c r="K44" s="216"/>
      <c r="L44" s="408"/>
      <c r="M44" s="408"/>
      <c r="N44" s="408"/>
      <c r="O44" s="408"/>
      <c r="P44" s="408"/>
    </row>
    <row r="45" spans="1:16" x14ac:dyDescent="0.2">
      <c r="A45" s="7">
        <v>14</v>
      </c>
      <c r="B45" s="323"/>
      <c r="C45" s="323"/>
      <c r="D45" s="64" t="s">
        <v>55</v>
      </c>
      <c r="E45" s="51"/>
      <c r="F45" s="51"/>
      <c r="G45" s="51"/>
      <c r="H45" s="51"/>
      <c r="I45" s="51"/>
      <c r="J45" s="63">
        <f t="shared" si="53"/>
        <v>0</v>
      </c>
      <c r="K45" s="324"/>
      <c r="L45" s="322">
        <f>IF(K45="Y"," ",IF(E45+E46&gt;25000,25000,E45+E46))</f>
        <v>0</v>
      </c>
      <c r="M45" s="322">
        <f>IF(K45="Y"," ",IF(L45&gt;=25000,0,IF(F45+F46&gt;=(25000-L45),25000-L45,F45+F46)))</f>
        <v>0</v>
      </c>
      <c r="N45" s="322">
        <f>IF(K45="Y"," ",IF(L45+M45&gt;=25000,0,IF(G45+G46&gt;(25000-M45-L45),25000-M45-L45,G45+G46)))</f>
        <v>0</v>
      </c>
      <c r="O45" s="322">
        <f>IF(K45="Y"," ",IF(L45+M45+N45&gt;=25000,0,IF(H45+H46&gt;(25000-N45-M45-L45),25000-N45-M45-L45,H45+H46)))</f>
        <v>0</v>
      </c>
      <c r="P45" s="322">
        <f>IF(K45="Y"," ",IF(L45+M45+N45+O45&gt;=25000,0,IF(I45+I46&gt;(25000-O45-N45-M45-L45),25000-O45-N45-M45-L45,I45+I46)))</f>
        <v>0</v>
      </c>
    </row>
    <row r="46" spans="1:16" x14ac:dyDescent="0.2">
      <c r="B46" s="323"/>
      <c r="C46" s="323"/>
      <c r="D46" s="64" t="s">
        <v>56</v>
      </c>
      <c r="E46" s="51"/>
      <c r="F46" s="51"/>
      <c r="G46" s="51"/>
      <c r="H46" s="51"/>
      <c r="I46" s="51"/>
      <c r="J46" s="63">
        <f t="shared" si="53"/>
        <v>0</v>
      </c>
      <c r="K46" s="324"/>
      <c r="L46" s="322"/>
      <c r="M46" s="322"/>
      <c r="N46" s="322"/>
      <c r="O46" s="322"/>
      <c r="P46" s="322"/>
    </row>
    <row r="47" spans="1:16" s="406" customFormat="1" x14ac:dyDescent="0.2">
      <c r="B47" s="214"/>
      <c r="C47" s="214"/>
      <c r="D47" s="407" t="s">
        <v>92</v>
      </c>
      <c r="E47" s="215">
        <f>SUM(E45:E46)</f>
        <v>0</v>
      </c>
      <c r="F47" s="215">
        <f t="shared" ref="F47" si="59">SUM(F45:F46)</f>
        <v>0</v>
      </c>
      <c r="G47" s="215">
        <f t="shared" ref="G47" si="60">SUM(G45:G46)</f>
        <v>0</v>
      </c>
      <c r="H47" s="215">
        <f t="shared" ref="H47" si="61">SUM(H45:H46)</f>
        <v>0</v>
      </c>
      <c r="I47" s="215">
        <f t="shared" ref="I47" si="62">SUM(I45:I46)</f>
        <v>0</v>
      </c>
      <c r="J47" s="215">
        <f t="shared" ref="J47" si="63">SUM(J45:J46)</f>
        <v>0</v>
      </c>
      <c r="K47" s="216"/>
      <c r="L47" s="408"/>
      <c r="M47" s="408"/>
      <c r="N47" s="408"/>
      <c r="O47" s="408"/>
      <c r="P47" s="408"/>
    </row>
    <row r="48" spans="1:16" x14ac:dyDescent="0.2">
      <c r="A48" s="7">
        <v>15</v>
      </c>
      <c r="B48" s="323"/>
      <c r="C48" s="323"/>
      <c r="D48" s="64" t="s">
        <v>55</v>
      </c>
      <c r="E48" s="51"/>
      <c r="F48" s="51"/>
      <c r="G48" s="51"/>
      <c r="H48" s="51"/>
      <c r="I48" s="51"/>
      <c r="J48" s="63">
        <f t="shared" si="53"/>
        <v>0</v>
      </c>
      <c r="K48" s="324"/>
      <c r="L48" s="322">
        <f>IF(K48="Y"," ",IF(E48+E49&gt;25000,25000,E48+E49))</f>
        <v>0</v>
      </c>
      <c r="M48" s="322">
        <f>IF(K48="Y"," ",IF(L48&gt;=25000,0,IF(F48+F49&gt;=(25000-L48),25000-L48,F48+F49)))</f>
        <v>0</v>
      </c>
      <c r="N48" s="322">
        <f>IF(K48="Y"," ",IF(L48+M48&gt;=25000,0,IF(G48+G49&gt;(25000-M48-L48),25000-M48-L48,G48+G49)))</f>
        <v>0</v>
      </c>
      <c r="O48" s="322">
        <f>IF(K48="Y"," ",IF(L48+M48+N48&gt;=25000,0,IF(H48+H49&gt;(25000-N48-M48-L48),25000-N48-M48-L48,H48+H49)))</f>
        <v>0</v>
      </c>
      <c r="P48" s="322">
        <f>IF(K48="Y"," ",IF(L48+M48+N48+O48&gt;=25000,0,IF(I48+I49&gt;(25000-O48-N48-M48-L48),25000-O48-N48-M48-L48,I48+I49)))</f>
        <v>0</v>
      </c>
    </row>
    <row r="49" spans="1:16" x14ac:dyDescent="0.2">
      <c r="B49" s="323"/>
      <c r="C49" s="323"/>
      <c r="D49" s="64" t="s">
        <v>56</v>
      </c>
      <c r="E49" s="51"/>
      <c r="F49" s="51"/>
      <c r="G49" s="51"/>
      <c r="H49" s="51"/>
      <c r="I49" s="51"/>
      <c r="J49" s="63">
        <f t="shared" si="53"/>
        <v>0</v>
      </c>
      <c r="K49" s="324"/>
      <c r="L49" s="322"/>
      <c r="M49" s="322"/>
      <c r="N49" s="322"/>
      <c r="O49" s="322"/>
      <c r="P49" s="322"/>
    </row>
    <row r="50" spans="1:16" s="406" customFormat="1" x14ac:dyDescent="0.2">
      <c r="B50" s="214"/>
      <c r="C50" s="214"/>
      <c r="D50" s="407" t="s">
        <v>92</v>
      </c>
      <c r="E50" s="215">
        <f>SUM(E48:E49)</f>
        <v>0</v>
      </c>
      <c r="F50" s="215">
        <f t="shared" ref="F50" si="64">SUM(F48:F49)</f>
        <v>0</v>
      </c>
      <c r="G50" s="215">
        <f t="shared" ref="G50" si="65">SUM(G48:G49)</f>
        <v>0</v>
      </c>
      <c r="H50" s="215">
        <f t="shared" ref="H50" si="66">SUM(H48:H49)</f>
        <v>0</v>
      </c>
      <c r="I50" s="215">
        <f t="shared" ref="I50" si="67">SUM(I48:I49)</f>
        <v>0</v>
      </c>
      <c r="J50" s="215">
        <f t="shared" ref="J50" si="68">SUM(J48:J49)</f>
        <v>0</v>
      </c>
      <c r="K50" s="216"/>
      <c r="L50" s="408"/>
      <c r="M50" s="408"/>
      <c r="N50" s="408"/>
      <c r="O50" s="408"/>
      <c r="P50" s="408"/>
    </row>
    <row r="51" spans="1:16" x14ac:dyDescent="0.2">
      <c r="A51" s="7">
        <v>16</v>
      </c>
      <c r="B51" s="323"/>
      <c r="C51" s="323"/>
      <c r="D51" s="64" t="s">
        <v>55</v>
      </c>
      <c r="E51" s="51"/>
      <c r="F51" s="51"/>
      <c r="G51" s="51"/>
      <c r="H51" s="51"/>
      <c r="I51" s="51"/>
      <c r="J51" s="63">
        <f t="shared" si="53"/>
        <v>0</v>
      </c>
      <c r="K51" s="324"/>
      <c r="L51" s="322">
        <f>IF(K51="Y"," ",IF(E51+E52&gt;25000,25000,E51+E52))</f>
        <v>0</v>
      </c>
      <c r="M51" s="322">
        <f>IF(K51="Y"," ",IF(L51&gt;=25000,0,IF(F51+F52&gt;=(25000-L51),25000-L51,F51+F52)))</f>
        <v>0</v>
      </c>
      <c r="N51" s="322">
        <f>IF(K51="Y"," ",IF(L51+M51&gt;=25000,0,IF(G51+G52&gt;(25000-M51-L51),25000-M51-L51,G51+G52)))</f>
        <v>0</v>
      </c>
      <c r="O51" s="322">
        <f>IF(K51="Y"," ",IF(L51+M51+N51&gt;=25000,0,IF(H51+H52&gt;(25000-N51-M51-L51),25000-N51-M51-L51,H51+H52)))</f>
        <v>0</v>
      </c>
      <c r="P51" s="322">
        <f>IF(K51="Y"," ",IF(L51+M51+N51+O51&gt;=25000,0,IF(I51+I52&gt;(25000-O51-N51-M51-L51),25000-O51-N51-M51-L51,I51+I52)))</f>
        <v>0</v>
      </c>
    </row>
    <row r="52" spans="1:16" x14ac:dyDescent="0.2">
      <c r="B52" s="323"/>
      <c r="C52" s="323"/>
      <c r="D52" s="64" t="s">
        <v>56</v>
      </c>
      <c r="E52" s="51"/>
      <c r="F52" s="51"/>
      <c r="G52" s="51"/>
      <c r="H52" s="51"/>
      <c r="I52" s="51"/>
      <c r="J52" s="63">
        <f t="shared" si="53"/>
        <v>0</v>
      </c>
      <c r="K52" s="324"/>
      <c r="L52" s="322"/>
      <c r="M52" s="322"/>
      <c r="N52" s="322"/>
      <c r="O52" s="322"/>
      <c r="P52" s="322"/>
    </row>
    <row r="53" spans="1:16" s="406" customFormat="1" x14ac:dyDescent="0.2">
      <c r="B53" s="214"/>
      <c r="C53" s="214"/>
      <c r="D53" s="407" t="s">
        <v>92</v>
      </c>
      <c r="E53" s="215">
        <f>SUM(E51:E52)</f>
        <v>0</v>
      </c>
      <c r="F53" s="215">
        <f t="shared" ref="F53" si="69">SUM(F51:F52)</f>
        <v>0</v>
      </c>
      <c r="G53" s="215">
        <f t="shared" ref="G53" si="70">SUM(G51:G52)</f>
        <v>0</v>
      </c>
      <c r="H53" s="215">
        <f t="shared" ref="H53" si="71">SUM(H51:H52)</f>
        <v>0</v>
      </c>
      <c r="I53" s="215">
        <f t="shared" ref="I53" si="72">SUM(I51:I52)</f>
        <v>0</v>
      </c>
      <c r="J53" s="215">
        <f t="shared" ref="J53" si="73">SUM(J51:J52)</f>
        <v>0</v>
      </c>
      <c r="K53" s="216"/>
      <c r="L53" s="408"/>
      <c r="M53" s="408"/>
      <c r="N53" s="408"/>
      <c r="O53" s="408"/>
      <c r="P53" s="408"/>
    </row>
    <row r="54" spans="1:16" x14ac:dyDescent="0.2">
      <c r="A54" s="7">
        <v>17</v>
      </c>
      <c r="B54" s="323"/>
      <c r="C54" s="323"/>
      <c r="D54" s="64" t="s">
        <v>55</v>
      </c>
      <c r="E54" s="51"/>
      <c r="F54" s="51"/>
      <c r="G54" s="51"/>
      <c r="H54" s="51"/>
      <c r="I54" s="51"/>
      <c r="J54" s="63">
        <f t="shared" si="53"/>
        <v>0</v>
      </c>
      <c r="K54" s="324"/>
      <c r="L54" s="322">
        <f>IF(K54="Y"," ",IF(E54+E55&gt;25000,25000,E54+E55))</f>
        <v>0</v>
      </c>
      <c r="M54" s="322">
        <f>IF(K54="Y"," ",IF(L54&gt;=25000,0,IF(F54+F55&gt;=(25000-L54),25000-L54,F54+F55)))</f>
        <v>0</v>
      </c>
      <c r="N54" s="322">
        <f>IF(K54="Y"," ",IF(L54+M54&gt;=25000,0,IF(G54+G55&gt;(25000-M54-L54),25000-M54-L54,G54+G55)))</f>
        <v>0</v>
      </c>
      <c r="O54" s="322">
        <f>IF(K54="Y"," ",IF(L54+M54+N54&gt;=25000,0,IF(H54+H55&gt;(25000-N54-M54-L54),25000-N54-M54-L54,H54+H55)))</f>
        <v>0</v>
      </c>
      <c r="P54" s="322">
        <f>IF(K54="Y"," ",IF(L54+M54+N54+O54&gt;=25000,0,IF(I54+I55&gt;(25000-O54-N54-M54-L54),25000-O54-N54-M54-L54,I54+I55)))</f>
        <v>0</v>
      </c>
    </row>
    <row r="55" spans="1:16" x14ac:dyDescent="0.2">
      <c r="B55" s="323"/>
      <c r="C55" s="323"/>
      <c r="D55" s="64" t="s">
        <v>56</v>
      </c>
      <c r="E55" s="51"/>
      <c r="F55" s="51"/>
      <c r="G55" s="51"/>
      <c r="H55" s="51"/>
      <c r="I55" s="51"/>
      <c r="J55" s="63">
        <f t="shared" si="53"/>
        <v>0</v>
      </c>
      <c r="K55" s="324"/>
      <c r="L55" s="322"/>
      <c r="M55" s="322"/>
      <c r="N55" s="322"/>
      <c r="O55" s="322"/>
      <c r="P55" s="322"/>
    </row>
    <row r="56" spans="1:16" s="406" customFormat="1" x14ac:dyDescent="0.2">
      <c r="B56" s="214"/>
      <c r="C56" s="214"/>
      <c r="D56" s="407" t="s">
        <v>92</v>
      </c>
      <c r="E56" s="215">
        <f>SUM(E54:E55)</f>
        <v>0</v>
      </c>
      <c r="F56" s="215">
        <f t="shared" ref="F56" si="74">SUM(F54:F55)</f>
        <v>0</v>
      </c>
      <c r="G56" s="215">
        <f t="shared" ref="G56" si="75">SUM(G54:G55)</f>
        <v>0</v>
      </c>
      <c r="H56" s="215">
        <f t="shared" ref="H56" si="76">SUM(H54:H55)</f>
        <v>0</v>
      </c>
      <c r="I56" s="215">
        <f t="shared" ref="I56" si="77">SUM(I54:I55)</f>
        <v>0</v>
      </c>
      <c r="J56" s="215">
        <f t="shared" ref="J56" si="78">SUM(J54:J55)</f>
        <v>0</v>
      </c>
      <c r="K56" s="216"/>
      <c r="L56" s="408"/>
      <c r="M56" s="408"/>
      <c r="N56" s="408"/>
      <c r="O56" s="408"/>
      <c r="P56" s="408"/>
    </row>
    <row r="57" spans="1:16" x14ac:dyDescent="0.2">
      <c r="A57" s="7">
        <v>18</v>
      </c>
      <c r="B57" s="323"/>
      <c r="C57" s="323"/>
      <c r="D57" s="64" t="s">
        <v>55</v>
      </c>
      <c r="E57" s="51"/>
      <c r="F57" s="51"/>
      <c r="G57" s="51"/>
      <c r="H57" s="51"/>
      <c r="I57" s="51"/>
      <c r="J57" s="63">
        <f t="shared" si="53"/>
        <v>0</v>
      </c>
      <c r="K57" s="324"/>
      <c r="L57" s="322">
        <f>IF(K57="Y"," ",IF(E57+E58&gt;25000,25000,E57+E58))</f>
        <v>0</v>
      </c>
      <c r="M57" s="322">
        <f>IF(K57="Y"," ",IF(L57&gt;=25000,0,IF(F57+F58&gt;=(25000-L57),25000-L57,F57+F58)))</f>
        <v>0</v>
      </c>
      <c r="N57" s="322">
        <f>IF(K57="Y"," ",IF(L57+M57&gt;=25000,0,IF(G57+G58&gt;(25000-M57-L57),25000-M57-L57,G57+G58)))</f>
        <v>0</v>
      </c>
      <c r="O57" s="322">
        <f>IF(K57="Y"," ",IF(L57+M57+N57&gt;=25000,0,IF(H57+H58&gt;(25000-N57-M57-L57),25000-N57-M57-L57,H57+H58)))</f>
        <v>0</v>
      </c>
      <c r="P57" s="322">
        <f>IF(K57="Y"," ",IF(L57+M57+N57+O57&gt;=25000,0,IF(I57+I58&gt;(25000-O57-N57-M57-L57),25000-O57-N57-M57-L57,I57+I58)))</f>
        <v>0</v>
      </c>
    </row>
    <row r="58" spans="1:16" x14ac:dyDescent="0.2">
      <c r="B58" s="323"/>
      <c r="C58" s="323"/>
      <c r="D58" s="64" t="s">
        <v>56</v>
      </c>
      <c r="E58" s="51"/>
      <c r="F58" s="51"/>
      <c r="G58" s="51"/>
      <c r="H58" s="51"/>
      <c r="I58" s="51"/>
      <c r="J58" s="63">
        <f t="shared" si="53"/>
        <v>0</v>
      </c>
      <c r="K58" s="324"/>
      <c r="L58" s="322"/>
      <c r="M58" s="322"/>
      <c r="N58" s="322"/>
      <c r="O58" s="322"/>
      <c r="P58" s="322"/>
    </row>
    <row r="59" spans="1:16" s="406" customFormat="1" x14ac:dyDescent="0.2">
      <c r="B59" s="214"/>
      <c r="C59" s="214"/>
      <c r="D59" s="407" t="s">
        <v>92</v>
      </c>
      <c r="E59" s="215">
        <f>SUM(E57:E58)</f>
        <v>0</v>
      </c>
      <c r="F59" s="215">
        <f t="shared" ref="F59" si="79">SUM(F57:F58)</f>
        <v>0</v>
      </c>
      <c r="G59" s="215">
        <f t="shared" ref="G59" si="80">SUM(G57:G58)</f>
        <v>0</v>
      </c>
      <c r="H59" s="215">
        <f t="shared" ref="H59" si="81">SUM(H57:H58)</f>
        <v>0</v>
      </c>
      <c r="I59" s="215">
        <f t="shared" ref="I59" si="82">SUM(I57:I58)</f>
        <v>0</v>
      </c>
      <c r="J59" s="215">
        <f t="shared" ref="J59" si="83">SUM(J57:J58)</f>
        <v>0</v>
      </c>
      <c r="K59" s="216"/>
      <c r="L59" s="408"/>
      <c r="M59" s="408"/>
      <c r="N59" s="408"/>
      <c r="O59" s="408"/>
      <c r="P59" s="408"/>
    </row>
    <row r="60" spans="1:16" x14ac:dyDescent="0.2">
      <c r="A60" s="7">
        <v>19</v>
      </c>
      <c r="B60" s="323"/>
      <c r="C60" s="323"/>
      <c r="D60" s="64" t="s">
        <v>55</v>
      </c>
      <c r="E60" s="51"/>
      <c r="F60" s="51"/>
      <c r="G60" s="51"/>
      <c r="H60" s="51"/>
      <c r="I60" s="51"/>
      <c r="J60" s="63">
        <f t="shared" si="53"/>
        <v>0</v>
      </c>
      <c r="K60" s="324"/>
      <c r="L60" s="322">
        <f>IF(K60="Y"," ",IF(E60+E61&gt;25000,25000,E60+E61))</f>
        <v>0</v>
      </c>
      <c r="M60" s="322">
        <f>IF(K60="Y"," ",IF(L60&gt;=25000,0,IF(F60+F61&gt;=(25000-L60),25000-L60,F60+F61)))</f>
        <v>0</v>
      </c>
      <c r="N60" s="322">
        <f>IF(K60="Y"," ",IF(L60+M60&gt;=25000,0,IF(G60+G61&gt;(25000-M60-L60),25000-M60-L60,G60+G61)))</f>
        <v>0</v>
      </c>
      <c r="O60" s="322">
        <f>IF(K60="Y"," ",IF(L60+M60+N60&gt;=25000,0,IF(H60+H61&gt;(25000-N60-M60-L60),25000-N60-M60-L60,H60+H61)))</f>
        <v>0</v>
      </c>
      <c r="P60" s="322">
        <f>IF(K60="Y"," ",IF(L60+M60+N60+O60&gt;=25000,0,IF(I60+I61&gt;(25000-O60-N60-M60-L60),25000-O60-N60-M60-L60,I60+I61)))</f>
        <v>0</v>
      </c>
    </row>
    <row r="61" spans="1:16" x14ac:dyDescent="0.2">
      <c r="B61" s="323"/>
      <c r="C61" s="323"/>
      <c r="D61" s="64" t="s">
        <v>56</v>
      </c>
      <c r="E61" s="51"/>
      <c r="F61" s="51"/>
      <c r="G61" s="51"/>
      <c r="H61" s="51"/>
      <c r="I61" s="51"/>
      <c r="J61" s="63">
        <f t="shared" si="53"/>
        <v>0</v>
      </c>
      <c r="K61" s="324"/>
      <c r="L61" s="322"/>
      <c r="M61" s="322"/>
      <c r="N61" s="322"/>
      <c r="O61" s="322"/>
      <c r="P61" s="322"/>
    </row>
    <row r="62" spans="1:16" s="406" customFormat="1" x14ac:dyDescent="0.2">
      <c r="B62" s="214"/>
      <c r="C62" s="214"/>
      <c r="D62" s="407" t="s">
        <v>92</v>
      </c>
      <c r="E62" s="215">
        <f>SUM(E60:E61)</f>
        <v>0</v>
      </c>
      <c r="F62" s="215">
        <f t="shared" ref="F62" si="84">SUM(F60:F61)</f>
        <v>0</v>
      </c>
      <c r="G62" s="215">
        <f t="shared" ref="G62" si="85">SUM(G60:G61)</f>
        <v>0</v>
      </c>
      <c r="H62" s="215">
        <f t="shared" ref="H62" si="86">SUM(H60:H61)</f>
        <v>0</v>
      </c>
      <c r="I62" s="215">
        <f t="shared" ref="I62" si="87">SUM(I60:I61)</f>
        <v>0</v>
      </c>
      <c r="J62" s="215">
        <f t="shared" ref="J62" si="88">SUM(J60:J61)</f>
        <v>0</v>
      </c>
      <c r="K62" s="216"/>
      <c r="L62" s="408"/>
      <c r="M62" s="408"/>
      <c r="N62" s="408"/>
      <c r="O62" s="408"/>
      <c r="P62" s="408"/>
    </row>
    <row r="63" spans="1:16" x14ac:dyDescent="0.2">
      <c r="A63" s="7">
        <v>20</v>
      </c>
      <c r="B63" s="323"/>
      <c r="C63" s="323"/>
      <c r="D63" s="64" t="s">
        <v>55</v>
      </c>
      <c r="E63" s="51"/>
      <c r="F63" s="51"/>
      <c r="G63" s="51"/>
      <c r="H63" s="51"/>
      <c r="I63" s="51"/>
      <c r="J63" s="63">
        <f t="shared" si="53"/>
        <v>0</v>
      </c>
      <c r="K63" s="324"/>
      <c r="L63" s="322">
        <f>IF(K63="Y"," ",IF(E63+E64&gt;25000,25000,E63+E64))</f>
        <v>0</v>
      </c>
      <c r="M63" s="322">
        <f>IF(K63="Y"," ",IF(L63&gt;=25000,0,IF(F63+F64&gt;=(25000-L63),25000-L63,F63+F64)))</f>
        <v>0</v>
      </c>
      <c r="N63" s="322">
        <f>IF(K63="Y"," ",IF(L63+M63&gt;=25000,0,IF(G63+G64&gt;(25000-M63-L63),25000-M63-L63,G63+G64)))</f>
        <v>0</v>
      </c>
      <c r="O63" s="322">
        <f>IF(K63="Y"," ",IF(L63+M63+N63&gt;=25000,0,IF(H63+H64&gt;(25000-N63-M63-L63),25000-N63-M63-L63,H63+H64)))</f>
        <v>0</v>
      </c>
      <c r="P63" s="322">
        <f>IF(K63="Y"," ",IF(L63+M63+N63+O63&gt;=25000,0,IF(I63+I64&gt;(25000-O63-N63-M63-L63),25000-O63-N63-M63-L63,I63+I64)))</f>
        <v>0</v>
      </c>
    </row>
    <row r="64" spans="1:16" x14ac:dyDescent="0.2">
      <c r="B64" s="323"/>
      <c r="C64" s="323"/>
      <c r="D64" s="64" t="s">
        <v>56</v>
      </c>
      <c r="E64" s="51"/>
      <c r="F64" s="51"/>
      <c r="G64" s="51"/>
      <c r="H64" s="51"/>
      <c r="I64" s="51"/>
      <c r="J64" s="63">
        <f t="shared" si="53"/>
        <v>0</v>
      </c>
      <c r="K64" s="324"/>
      <c r="L64" s="322"/>
      <c r="M64" s="322"/>
      <c r="N64" s="322"/>
      <c r="O64" s="322"/>
      <c r="P64" s="322"/>
    </row>
    <row r="65" spans="2:16" s="406" customFormat="1" x14ac:dyDescent="0.2">
      <c r="B65" s="214"/>
      <c r="C65" s="214"/>
      <c r="D65" s="407" t="s">
        <v>92</v>
      </c>
      <c r="E65" s="215">
        <f>SUM(E63:E64)</f>
        <v>0</v>
      </c>
      <c r="F65" s="215">
        <f t="shared" ref="F65" si="89">SUM(F63:F64)</f>
        <v>0</v>
      </c>
      <c r="G65" s="215">
        <f t="shared" ref="G65" si="90">SUM(G63:G64)</f>
        <v>0</v>
      </c>
      <c r="H65" s="215">
        <f t="shared" ref="H65" si="91">SUM(H63:H64)</f>
        <v>0</v>
      </c>
      <c r="I65" s="215">
        <f t="shared" ref="I65" si="92">SUM(I63:I64)</f>
        <v>0</v>
      </c>
      <c r="J65" s="215">
        <f t="shared" ref="J65" si="93">SUM(J63:J64)</f>
        <v>0</v>
      </c>
      <c r="K65" s="216"/>
      <c r="L65" s="408"/>
      <c r="M65" s="408"/>
      <c r="N65" s="408"/>
      <c r="O65" s="408"/>
      <c r="P65" s="408"/>
    </row>
    <row r="66" spans="2:16" x14ac:dyDescent="0.2">
      <c r="B66" s="32"/>
      <c r="C66" s="212" t="s">
        <v>92</v>
      </c>
      <c r="D66" s="211" t="s">
        <v>55</v>
      </c>
      <c r="E66" s="191">
        <f t="shared" ref="E66:J67" si="94">E6+E9+E12+E15+E18+E21+E24+E27+E30+E33+E36+E39+E42+E45+E48+E51+E54+E57+E60+E63</f>
        <v>0</v>
      </c>
      <c r="F66" s="191">
        <f t="shared" si="94"/>
        <v>0</v>
      </c>
      <c r="G66" s="191">
        <f t="shared" si="94"/>
        <v>0</v>
      </c>
      <c r="H66" s="191">
        <f t="shared" si="94"/>
        <v>0</v>
      </c>
      <c r="I66" s="191">
        <f t="shared" si="94"/>
        <v>0</v>
      </c>
      <c r="J66" s="191">
        <f t="shared" si="94"/>
        <v>0</v>
      </c>
    </row>
    <row r="67" spans="2:16" x14ac:dyDescent="0.2">
      <c r="C67" s="212" t="s">
        <v>92</v>
      </c>
      <c r="D67" s="211" t="s">
        <v>56</v>
      </c>
      <c r="E67" s="191">
        <f t="shared" si="94"/>
        <v>0</v>
      </c>
      <c r="F67" s="191">
        <f t="shared" si="94"/>
        <v>0</v>
      </c>
      <c r="G67" s="191">
        <f t="shared" si="94"/>
        <v>0</v>
      </c>
      <c r="H67" s="191">
        <f t="shared" si="94"/>
        <v>0</v>
      </c>
      <c r="I67" s="191">
        <f t="shared" si="94"/>
        <v>0</v>
      </c>
      <c r="J67" s="191">
        <f t="shared" si="94"/>
        <v>0</v>
      </c>
    </row>
    <row r="68" spans="2:16" x14ac:dyDescent="0.2">
      <c r="C68" s="190" t="s">
        <v>126</v>
      </c>
      <c r="D68" s="190"/>
      <c r="E68" s="192">
        <f t="shared" ref="E68:J68" si="95">SUM(E66:E67)</f>
        <v>0</v>
      </c>
      <c r="F68" s="192">
        <f t="shared" si="95"/>
        <v>0</v>
      </c>
      <c r="G68" s="192">
        <f t="shared" si="95"/>
        <v>0</v>
      </c>
      <c r="H68" s="192">
        <f t="shared" si="95"/>
        <v>0</v>
      </c>
      <c r="I68" s="192">
        <f t="shared" si="95"/>
        <v>0</v>
      </c>
      <c r="J68" s="192">
        <f t="shared" si="95"/>
        <v>0</v>
      </c>
    </row>
  </sheetData>
  <sheetProtection password="8B40" sheet="1" objects="1" scenarios="1" formatColumns="0"/>
  <mergeCells count="162">
    <mergeCell ref="K63:K64"/>
    <mergeCell ref="K1:K5"/>
    <mergeCell ref="K48:K49"/>
    <mergeCell ref="K51:K52"/>
    <mergeCell ref="K54:K55"/>
    <mergeCell ref="K57:K58"/>
    <mergeCell ref="K36:K37"/>
    <mergeCell ref="K39:K40"/>
    <mergeCell ref="K42:K43"/>
    <mergeCell ref="K45:K46"/>
    <mergeCell ref="P63:P64"/>
    <mergeCell ref="O57:O58"/>
    <mergeCell ref="P57:P58"/>
    <mergeCell ref="M60:M61"/>
    <mergeCell ref="N60:N61"/>
    <mergeCell ref="O60:O61"/>
    <mergeCell ref="P60:P61"/>
    <mergeCell ref="L60:L61"/>
    <mergeCell ref="L63:L64"/>
    <mergeCell ref="M63:M64"/>
    <mergeCell ref="N63:N64"/>
    <mergeCell ref="O63:O64"/>
    <mergeCell ref="L4:P4"/>
    <mergeCell ref="L36:L37"/>
    <mergeCell ref="M36:M37"/>
    <mergeCell ref="N36:N37"/>
    <mergeCell ref="O36:O37"/>
    <mergeCell ref="P36:P37"/>
    <mergeCell ref="N39:N40"/>
    <mergeCell ref="L51:L52"/>
    <mergeCell ref="L54:L55"/>
    <mergeCell ref="L42:L43"/>
    <mergeCell ref="L45:L46"/>
    <mergeCell ref="L48:L49"/>
    <mergeCell ref="M42:M43"/>
    <mergeCell ref="P54:P55"/>
    <mergeCell ref="N42:N43"/>
    <mergeCell ref="M45:M46"/>
    <mergeCell ref="N45:N46"/>
    <mergeCell ref="P51:P52"/>
    <mergeCell ref="M51:M52"/>
    <mergeCell ref="N51:N52"/>
    <mergeCell ref="P42:P43"/>
    <mergeCell ref="P45:P46"/>
    <mergeCell ref="P48:P49"/>
    <mergeCell ref="O51:O52"/>
    <mergeCell ref="P39:P40"/>
    <mergeCell ref="L39:L40"/>
    <mergeCell ref="M39:M40"/>
    <mergeCell ref="B60:B61"/>
    <mergeCell ref="C60:C61"/>
    <mergeCell ref="B48:B49"/>
    <mergeCell ref="C48:C49"/>
    <mergeCell ref="B51:B52"/>
    <mergeCell ref="C51:C52"/>
    <mergeCell ref="B42:B43"/>
    <mergeCell ref="O42:O43"/>
    <mergeCell ref="O45:O46"/>
    <mergeCell ref="O48:O49"/>
    <mergeCell ref="O39:O40"/>
    <mergeCell ref="L57:L58"/>
    <mergeCell ref="M57:M58"/>
    <mergeCell ref="N57:N58"/>
    <mergeCell ref="K60:K61"/>
    <mergeCell ref="O54:O55"/>
    <mergeCell ref="M48:M49"/>
    <mergeCell ref="N48:N49"/>
    <mergeCell ref="M54:M55"/>
    <mergeCell ref="N54:N55"/>
    <mergeCell ref="C42:C43"/>
    <mergeCell ref="B45:B46"/>
    <mergeCell ref="C45:C46"/>
    <mergeCell ref="B36:B37"/>
    <mergeCell ref="C36:C37"/>
    <mergeCell ref="B39:B40"/>
    <mergeCell ref="C39:C40"/>
    <mergeCell ref="B63:B64"/>
    <mergeCell ref="C63:C64"/>
    <mergeCell ref="B54:B55"/>
    <mergeCell ref="C54:C55"/>
    <mergeCell ref="B57:B58"/>
    <mergeCell ref="C57:C58"/>
    <mergeCell ref="O6:O7"/>
    <mergeCell ref="P6:P7"/>
    <mergeCell ref="B9:B10"/>
    <mergeCell ref="C9:C10"/>
    <mergeCell ref="K9:K10"/>
    <mergeCell ref="L9:L10"/>
    <mergeCell ref="M9:M10"/>
    <mergeCell ref="N9:N10"/>
    <mergeCell ref="O9:O10"/>
    <mergeCell ref="P9:P10"/>
    <mergeCell ref="B6:B7"/>
    <mergeCell ref="C6:C7"/>
    <mergeCell ref="K6:K7"/>
    <mergeCell ref="L6:L7"/>
    <mergeCell ref="M6:M7"/>
    <mergeCell ref="N6:N7"/>
    <mergeCell ref="O12:O13"/>
    <mergeCell ref="P12:P13"/>
    <mergeCell ref="B15:B16"/>
    <mergeCell ref="C15:C16"/>
    <mergeCell ref="K15:K16"/>
    <mergeCell ref="L15:L16"/>
    <mergeCell ref="M15:M16"/>
    <mergeCell ref="N15:N16"/>
    <mergeCell ref="O15:O16"/>
    <mergeCell ref="P15:P16"/>
    <mergeCell ref="B12:B13"/>
    <mergeCell ref="C12:C13"/>
    <mergeCell ref="K12:K13"/>
    <mergeCell ref="L12:L13"/>
    <mergeCell ref="M12:M13"/>
    <mergeCell ref="N12:N13"/>
    <mergeCell ref="O18:O19"/>
    <mergeCell ref="P18:P19"/>
    <mergeCell ref="B21:B22"/>
    <mergeCell ref="C21:C22"/>
    <mergeCell ref="K21:K22"/>
    <mergeCell ref="L21:L22"/>
    <mergeCell ref="M21:M22"/>
    <mergeCell ref="N21:N22"/>
    <mergeCell ref="O21:O22"/>
    <mergeCell ref="P21:P22"/>
    <mergeCell ref="B18:B19"/>
    <mergeCell ref="C18:C19"/>
    <mergeCell ref="K18:K19"/>
    <mergeCell ref="L18:L19"/>
    <mergeCell ref="M18:M19"/>
    <mergeCell ref="N18:N19"/>
    <mergeCell ref="O24:O25"/>
    <mergeCell ref="P24:P25"/>
    <mergeCell ref="B27:B28"/>
    <mergeCell ref="C27:C28"/>
    <mergeCell ref="K27:K28"/>
    <mergeCell ref="L27:L28"/>
    <mergeCell ref="M27:M28"/>
    <mergeCell ref="N27:N28"/>
    <mergeCell ref="O27:O28"/>
    <mergeCell ref="P27:P28"/>
    <mergeCell ref="B24:B25"/>
    <mergeCell ref="C24:C25"/>
    <mergeCell ref="K24:K25"/>
    <mergeCell ref="L24:L25"/>
    <mergeCell ref="M24:M25"/>
    <mergeCell ref="N24:N25"/>
    <mergeCell ref="O30:O31"/>
    <mergeCell ref="P30:P31"/>
    <mergeCell ref="B33:B34"/>
    <mergeCell ref="C33:C34"/>
    <mergeCell ref="K33:K34"/>
    <mergeCell ref="L33:L34"/>
    <mergeCell ref="M33:M34"/>
    <mergeCell ref="N33:N34"/>
    <mergeCell ref="O33:O34"/>
    <mergeCell ref="P33:P34"/>
    <mergeCell ref="B30:B31"/>
    <mergeCell ref="C30:C31"/>
    <mergeCell ref="K30:K31"/>
    <mergeCell ref="L30:L31"/>
    <mergeCell ref="M30:M31"/>
    <mergeCell ref="N30:N31"/>
  </mergeCells>
  <phoneticPr fontId="2" type="noConversion"/>
  <printOptions horizontalCentered="1" verticalCentered="1"/>
  <pageMargins left="0.5" right="0.5" top="0.5" bottom="0.5" header="0" footer="0"/>
  <pageSetup scale="10" orientation="landscape" r:id="rId1"/>
  <headerFooter alignWithMargins="0">
    <oddFooter>&amp;R&amp;8printed on &amp;D,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16"/>
  <sheetViews>
    <sheetView workbookViewId="0">
      <selection activeCell="E2" sqref="E2"/>
    </sheetView>
  </sheetViews>
  <sheetFormatPr defaultRowHeight="12.75" x14ac:dyDescent="0.2"/>
  <cols>
    <col min="1" max="1" width="15.28515625" bestFit="1" customWidth="1"/>
    <col min="4" max="4" width="3.42578125" customWidth="1"/>
  </cols>
  <sheetData>
    <row r="1" spans="1:4" x14ac:dyDescent="0.2">
      <c r="A1" t="s">
        <v>90</v>
      </c>
      <c r="B1" s="41" t="s">
        <v>89</v>
      </c>
    </row>
    <row r="2" spans="1:4" x14ac:dyDescent="0.2">
      <c r="A2" s="40">
        <v>40725</v>
      </c>
      <c r="B2" s="42">
        <v>1225</v>
      </c>
      <c r="D2" s="213">
        <f t="shared" ref="D2:D14" si="0">A2</f>
        <v>40725</v>
      </c>
    </row>
    <row r="3" spans="1:4" x14ac:dyDescent="0.2">
      <c r="A3" s="40">
        <v>41091</v>
      </c>
      <c r="B3" s="42">
        <f>B2*1.1</f>
        <v>1347.5</v>
      </c>
      <c r="D3" s="213">
        <f t="shared" si="0"/>
        <v>41091</v>
      </c>
    </row>
    <row r="4" spans="1:4" x14ac:dyDescent="0.2">
      <c r="A4" s="40">
        <v>41456</v>
      </c>
      <c r="B4" s="42">
        <v>1386</v>
      </c>
      <c r="D4" s="213">
        <f t="shared" si="0"/>
        <v>41456</v>
      </c>
    </row>
    <row r="5" spans="1:4" x14ac:dyDescent="0.2">
      <c r="A5" s="40">
        <v>41821</v>
      </c>
      <c r="B5" s="42">
        <v>1469</v>
      </c>
      <c r="D5" s="213">
        <f t="shared" si="0"/>
        <v>41821</v>
      </c>
    </row>
    <row r="6" spans="1:4" x14ac:dyDescent="0.2">
      <c r="A6" s="40">
        <v>42186</v>
      </c>
      <c r="B6" s="42">
        <v>1557</v>
      </c>
      <c r="D6" s="213">
        <f t="shared" si="0"/>
        <v>42186</v>
      </c>
    </row>
    <row r="7" spans="1:4" x14ac:dyDescent="0.2">
      <c r="A7" s="40">
        <v>42552</v>
      </c>
      <c r="B7" s="42">
        <v>1651</v>
      </c>
      <c r="D7" s="213">
        <f t="shared" si="0"/>
        <v>42552</v>
      </c>
    </row>
    <row r="8" spans="1:4" x14ac:dyDescent="0.2">
      <c r="A8" s="40">
        <v>42917</v>
      </c>
      <c r="B8" s="42">
        <v>1750</v>
      </c>
      <c r="D8" s="213">
        <f t="shared" si="0"/>
        <v>42917</v>
      </c>
    </row>
    <row r="9" spans="1:4" x14ac:dyDescent="0.2">
      <c r="A9" s="40">
        <v>43282</v>
      </c>
      <c r="B9" s="42">
        <v>1855</v>
      </c>
      <c r="D9" s="213">
        <f t="shared" si="0"/>
        <v>43282</v>
      </c>
    </row>
    <row r="10" spans="1:4" x14ac:dyDescent="0.2">
      <c r="A10" s="40">
        <v>43647</v>
      </c>
      <c r="B10" s="42">
        <v>1966</v>
      </c>
      <c r="D10" s="213">
        <f t="shared" si="0"/>
        <v>43647</v>
      </c>
    </row>
    <row r="11" spans="1:4" x14ac:dyDescent="0.2">
      <c r="A11" s="40">
        <v>44013</v>
      </c>
      <c r="B11" s="42">
        <v>2084</v>
      </c>
      <c r="D11" s="213">
        <f t="shared" si="0"/>
        <v>44013</v>
      </c>
    </row>
    <row r="12" spans="1:4" x14ac:dyDescent="0.2">
      <c r="A12" s="40">
        <v>44378</v>
      </c>
      <c r="B12" s="42">
        <v>2209</v>
      </c>
      <c r="D12" s="213">
        <f t="shared" si="0"/>
        <v>44378</v>
      </c>
    </row>
    <row r="13" spans="1:4" x14ac:dyDescent="0.2">
      <c r="A13" s="40">
        <v>44743</v>
      </c>
      <c r="B13" s="42">
        <f>B12*1.06</f>
        <v>2341.54</v>
      </c>
      <c r="D13" s="213">
        <f t="shared" si="0"/>
        <v>44743</v>
      </c>
    </row>
    <row r="14" spans="1:4" x14ac:dyDescent="0.2">
      <c r="A14" s="40">
        <v>45108</v>
      </c>
      <c r="B14" s="42">
        <f>B13*1.06</f>
        <v>2482.0324000000001</v>
      </c>
      <c r="D14" s="213">
        <f t="shared" si="0"/>
        <v>45108</v>
      </c>
    </row>
    <row r="15" spans="1:4" x14ac:dyDescent="0.2">
      <c r="D15" s="43"/>
    </row>
    <row r="16" spans="1:4" x14ac:dyDescent="0.2">
      <c r="D16" s="43"/>
    </row>
  </sheetData>
  <sheetProtection password="8B40" sheet="1" objects="1" scenarios="1" selectLockedCells="1"/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48"/>
    <pageSetUpPr fitToPage="1"/>
  </sheetPr>
  <dimension ref="A1:N106"/>
  <sheetViews>
    <sheetView workbookViewId="0">
      <selection activeCell="L2" sqref="L2"/>
    </sheetView>
  </sheetViews>
  <sheetFormatPr defaultRowHeight="12.75" x14ac:dyDescent="0.2"/>
  <cols>
    <col min="1" max="1" width="3.28515625" style="7" bestFit="1" customWidth="1"/>
    <col min="2" max="2" width="28.140625" style="7" customWidth="1"/>
    <col min="3" max="3" width="5.85546875" style="7" bestFit="1" customWidth="1"/>
    <col min="4" max="4" width="18.5703125" style="7" customWidth="1"/>
    <col min="5" max="5" width="10.85546875" style="7" bestFit="1" customWidth="1"/>
    <col min="6" max="6" width="7.28515625" style="7" bestFit="1" customWidth="1"/>
    <col min="7" max="9" width="6.42578125" style="7" customWidth="1"/>
    <col min="10" max="10" width="10.7109375" style="7" customWidth="1"/>
    <col min="11" max="11" width="11.7109375" style="7" customWidth="1"/>
    <col min="12" max="12" width="11.5703125" style="7" customWidth="1"/>
    <col min="13" max="13" width="5.85546875" style="173" customWidth="1"/>
    <col min="14" max="14" width="7.28515625" style="7" bestFit="1" customWidth="1"/>
    <col min="15" max="16384" width="9.140625" style="7"/>
  </cols>
  <sheetData>
    <row r="1" spans="1:14" x14ac:dyDescent="0.2">
      <c r="B1" s="1" t="s">
        <v>77</v>
      </c>
      <c r="C1" s="69">
        <v>0.02</v>
      </c>
      <c r="D1" s="11"/>
      <c r="E1" s="38"/>
      <c r="F1" s="11"/>
      <c r="G1" s="392"/>
      <c r="H1" s="392"/>
      <c r="I1" s="11"/>
      <c r="J1" s="11"/>
      <c r="K1" s="11"/>
      <c r="L1" s="209" t="str">
        <f>Year1!L1</f>
        <v>form version 10/22/2013</v>
      </c>
    </row>
    <row r="2" spans="1:14" x14ac:dyDescent="0.2">
      <c r="B2" s="1"/>
      <c r="C2" s="69"/>
      <c r="D2" s="11"/>
      <c r="E2" s="38"/>
      <c r="F2" s="11"/>
      <c r="G2" s="78"/>
      <c r="H2" s="78"/>
      <c r="I2" s="11"/>
      <c r="J2" s="11"/>
      <c r="K2" s="11"/>
      <c r="L2" s="11"/>
    </row>
    <row r="3" spans="1:14" x14ac:dyDescent="0.2">
      <c r="A3" s="81" t="s">
        <v>46</v>
      </c>
      <c r="C3" s="82"/>
      <c r="D3" s="83"/>
      <c r="E3" s="399"/>
      <c r="F3" s="400"/>
      <c r="G3" s="401"/>
      <c r="H3" s="401"/>
      <c r="I3" s="402"/>
      <c r="J3" s="403"/>
      <c r="K3" s="79"/>
      <c r="L3" s="80"/>
    </row>
    <row r="4" spans="1:14" x14ac:dyDescent="0.2">
      <c r="A4" s="298" t="s">
        <v>99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300"/>
      <c r="M4" s="245" t="s">
        <v>124</v>
      </c>
    </row>
    <row r="5" spans="1:14" ht="12.75" customHeight="1" x14ac:dyDescent="0.2">
      <c r="A5" s="393" t="s">
        <v>0</v>
      </c>
      <c r="B5" s="394"/>
      <c r="C5" s="398" t="s">
        <v>1</v>
      </c>
      <c r="D5" s="398" t="s">
        <v>2</v>
      </c>
      <c r="E5" s="371" t="s">
        <v>3</v>
      </c>
      <c r="F5" s="371" t="s">
        <v>83</v>
      </c>
      <c r="G5" s="343" t="s">
        <v>7</v>
      </c>
      <c r="H5" s="343"/>
      <c r="I5" s="269"/>
      <c r="J5" s="371" t="s">
        <v>8</v>
      </c>
      <c r="K5" s="371" t="s">
        <v>9</v>
      </c>
      <c r="L5" s="371" t="s">
        <v>10</v>
      </c>
      <c r="M5" s="245"/>
    </row>
    <row r="6" spans="1:14" ht="26.25" customHeight="1" x14ac:dyDescent="0.2">
      <c r="A6" s="268"/>
      <c r="B6" s="269"/>
      <c r="C6" s="284"/>
      <c r="D6" s="284"/>
      <c r="E6" s="286"/>
      <c r="F6" s="286"/>
      <c r="G6" s="16" t="s">
        <v>6</v>
      </c>
      <c r="H6" s="16" t="s">
        <v>4</v>
      </c>
      <c r="I6" s="16" t="s">
        <v>5</v>
      </c>
      <c r="J6" s="286"/>
      <c r="K6" s="286"/>
      <c r="L6" s="286"/>
      <c r="M6" s="246"/>
      <c r="N6" s="37" t="s">
        <v>87</v>
      </c>
    </row>
    <row r="7" spans="1:14" x14ac:dyDescent="0.2">
      <c r="A7" s="17">
        <v>1</v>
      </c>
      <c r="B7" s="49"/>
      <c r="C7" s="50"/>
      <c r="D7" s="50"/>
      <c r="E7" s="51"/>
      <c r="F7" s="52"/>
      <c r="G7" s="53"/>
      <c r="H7" s="53"/>
      <c r="I7" s="53"/>
      <c r="J7" s="19">
        <f>IF(SUM(G7:I7)=0,0,ROUND((E7/F7)*G7,0)+ROUND((E7/F7)*H7,0)+ROUND((E7/F7)*I7,0))</f>
        <v>0</v>
      </c>
      <c r="K7" s="19">
        <f t="shared" ref="K7:K15" si="0">J7*N7</f>
        <v>0</v>
      </c>
      <c r="L7" s="19">
        <f t="shared" ref="L7:L15" si="1">ROUND(J7+K7,0)</f>
        <v>0</v>
      </c>
      <c r="M7" s="178" t="s">
        <v>125</v>
      </c>
      <c r="N7" s="65">
        <v>0.3</v>
      </c>
    </row>
    <row r="8" spans="1:14" x14ac:dyDescent="0.2">
      <c r="A8" s="20">
        <v>2</v>
      </c>
      <c r="B8" s="49"/>
      <c r="C8" s="50"/>
      <c r="D8" s="50"/>
      <c r="E8" s="51"/>
      <c r="F8" s="52"/>
      <c r="G8" s="53"/>
      <c r="H8" s="53"/>
      <c r="I8" s="53"/>
      <c r="J8" s="19">
        <f t="shared" ref="J8:J15" si="2">IF(SUM(G8:I8)=0,0,ROUND((E8/F8)*G8,0)+ROUND((E8/F8)*H8,0)+ROUND((E8/F8)*I8,0))</f>
        <v>0</v>
      </c>
      <c r="K8" s="19">
        <f t="shared" si="0"/>
        <v>0</v>
      </c>
      <c r="L8" s="19">
        <f t="shared" si="1"/>
        <v>0</v>
      </c>
      <c r="M8" s="178" t="s">
        <v>125</v>
      </c>
      <c r="N8" s="65">
        <v>0.3</v>
      </c>
    </row>
    <row r="9" spans="1:14" x14ac:dyDescent="0.2">
      <c r="A9" s="20">
        <v>3</v>
      </c>
      <c r="B9" s="49"/>
      <c r="C9" s="50"/>
      <c r="D9" s="50"/>
      <c r="E9" s="51"/>
      <c r="F9" s="52"/>
      <c r="G9" s="53"/>
      <c r="H9" s="53"/>
      <c r="I9" s="53"/>
      <c r="J9" s="19">
        <f t="shared" si="2"/>
        <v>0</v>
      </c>
      <c r="K9" s="19">
        <f t="shared" si="0"/>
        <v>0</v>
      </c>
      <c r="L9" s="19">
        <f t="shared" si="1"/>
        <v>0</v>
      </c>
      <c r="M9" s="178" t="s">
        <v>125</v>
      </c>
      <c r="N9" s="65">
        <v>0.3</v>
      </c>
    </row>
    <row r="10" spans="1:14" x14ac:dyDescent="0.2">
      <c r="A10" s="20">
        <v>4</v>
      </c>
      <c r="B10" s="49"/>
      <c r="C10" s="50"/>
      <c r="D10" s="50"/>
      <c r="E10" s="51"/>
      <c r="F10" s="52"/>
      <c r="G10" s="53"/>
      <c r="H10" s="53"/>
      <c r="I10" s="53"/>
      <c r="J10" s="19">
        <f t="shared" si="2"/>
        <v>0</v>
      </c>
      <c r="K10" s="19">
        <f t="shared" si="0"/>
        <v>0</v>
      </c>
      <c r="L10" s="19">
        <f t="shared" si="1"/>
        <v>0</v>
      </c>
      <c r="M10" s="178" t="s">
        <v>125</v>
      </c>
      <c r="N10" s="65">
        <v>0.3</v>
      </c>
    </row>
    <row r="11" spans="1:14" x14ac:dyDescent="0.2">
      <c r="A11" s="20">
        <v>5</v>
      </c>
      <c r="B11" s="49"/>
      <c r="C11" s="50"/>
      <c r="D11" s="50"/>
      <c r="E11" s="51"/>
      <c r="F11" s="52"/>
      <c r="G11" s="53"/>
      <c r="H11" s="53"/>
      <c r="I11" s="53"/>
      <c r="J11" s="19">
        <f t="shared" si="2"/>
        <v>0</v>
      </c>
      <c r="K11" s="19">
        <f t="shared" si="0"/>
        <v>0</v>
      </c>
      <c r="L11" s="19">
        <f t="shared" si="1"/>
        <v>0</v>
      </c>
      <c r="M11" s="178" t="s">
        <v>125</v>
      </c>
      <c r="N11" s="65">
        <v>0.3</v>
      </c>
    </row>
    <row r="12" spans="1:14" x14ac:dyDescent="0.2">
      <c r="A12" s="20">
        <v>6</v>
      </c>
      <c r="B12" s="49"/>
      <c r="C12" s="50"/>
      <c r="D12" s="50"/>
      <c r="E12" s="51"/>
      <c r="F12" s="52"/>
      <c r="G12" s="53"/>
      <c r="H12" s="53"/>
      <c r="I12" s="53"/>
      <c r="J12" s="19">
        <f t="shared" si="2"/>
        <v>0</v>
      </c>
      <c r="K12" s="19">
        <f t="shared" si="0"/>
        <v>0</v>
      </c>
      <c r="L12" s="19">
        <f t="shared" si="1"/>
        <v>0</v>
      </c>
      <c r="M12" s="178" t="s">
        <v>125</v>
      </c>
      <c r="N12" s="65">
        <v>0.3</v>
      </c>
    </row>
    <row r="13" spans="1:14" x14ac:dyDescent="0.2">
      <c r="A13" s="20">
        <v>7</v>
      </c>
      <c r="B13" s="49"/>
      <c r="C13" s="50"/>
      <c r="D13" s="50"/>
      <c r="E13" s="51"/>
      <c r="F13" s="52"/>
      <c r="G13" s="53"/>
      <c r="H13" s="53"/>
      <c r="I13" s="53"/>
      <c r="J13" s="19">
        <f t="shared" si="2"/>
        <v>0</v>
      </c>
      <c r="K13" s="19">
        <f t="shared" si="0"/>
        <v>0</v>
      </c>
      <c r="L13" s="19">
        <f t="shared" si="1"/>
        <v>0</v>
      </c>
      <c r="M13" s="178" t="s">
        <v>125</v>
      </c>
      <c r="N13" s="65">
        <v>0.3</v>
      </c>
    </row>
    <row r="14" spans="1:14" x14ac:dyDescent="0.2">
      <c r="A14" s="20">
        <v>8</v>
      </c>
      <c r="B14" s="49"/>
      <c r="C14" s="50"/>
      <c r="D14" s="50"/>
      <c r="E14" s="51"/>
      <c r="F14" s="52"/>
      <c r="G14" s="53"/>
      <c r="H14" s="53"/>
      <c r="I14" s="53"/>
      <c r="J14" s="19">
        <f t="shared" si="2"/>
        <v>0</v>
      </c>
      <c r="K14" s="19">
        <f t="shared" si="0"/>
        <v>0</v>
      </c>
      <c r="L14" s="19">
        <f t="shared" si="1"/>
        <v>0</v>
      </c>
      <c r="M14" s="178" t="s">
        <v>125</v>
      </c>
      <c r="N14" s="65">
        <v>0.3</v>
      </c>
    </row>
    <row r="15" spans="1:14" x14ac:dyDescent="0.2">
      <c r="A15" s="20">
        <v>9</v>
      </c>
      <c r="B15" s="49"/>
      <c r="C15" s="50"/>
      <c r="D15" s="50"/>
      <c r="E15" s="51"/>
      <c r="F15" s="52"/>
      <c r="G15" s="53"/>
      <c r="H15" s="53"/>
      <c r="I15" s="53"/>
      <c r="J15" s="19">
        <f t="shared" si="2"/>
        <v>0</v>
      </c>
      <c r="K15" s="19">
        <f t="shared" si="0"/>
        <v>0</v>
      </c>
      <c r="L15" s="19">
        <f t="shared" si="1"/>
        <v>0</v>
      </c>
      <c r="M15" s="178" t="s">
        <v>125</v>
      </c>
      <c r="N15" s="65">
        <v>0.3</v>
      </c>
    </row>
    <row r="16" spans="1:14" x14ac:dyDescent="0.2">
      <c r="A16" s="20">
        <v>10</v>
      </c>
      <c r="B16" s="49"/>
      <c r="C16" s="50"/>
      <c r="D16" s="50"/>
      <c r="E16" s="51"/>
      <c r="F16" s="52"/>
      <c r="G16" s="53"/>
      <c r="H16" s="53"/>
      <c r="I16" s="53"/>
      <c r="J16" s="19">
        <f t="shared" ref="J16:J21" si="3">IF(SUM(G16:I16)=0,0,ROUND((E16/F16)*G16,0)+ROUND((E16/F16)*H16,0)+ROUND((E16/F16)*I16,0))</f>
        <v>0</v>
      </c>
      <c r="K16" s="19">
        <f t="shared" ref="K16:K21" si="4">J16*N16</f>
        <v>0</v>
      </c>
      <c r="L16" s="19">
        <f t="shared" ref="L16:L21" si="5">ROUND(J16+K16,0)</f>
        <v>0</v>
      </c>
      <c r="M16" s="178" t="s">
        <v>125</v>
      </c>
      <c r="N16" s="65">
        <v>0.3</v>
      </c>
    </row>
    <row r="17" spans="1:14" x14ac:dyDescent="0.2">
      <c r="A17" s="20">
        <v>11</v>
      </c>
      <c r="B17" s="49"/>
      <c r="C17" s="50"/>
      <c r="D17" s="50"/>
      <c r="E17" s="51"/>
      <c r="F17" s="52"/>
      <c r="G17" s="53"/>
      <c r="H17" s="53"/>
      <c r="I17" s="53"/>
      <c r="J17" s="19">
        <f t="shared" si="3"/>
        <v>0</v>
      </c>
      <c r="K17" s="19">
        <f t="shared" si="4"/>
        <v>0</v>
      </c>
      <c r="L17" s="19">
        <f t="shared" si="5"/>
        <v>0</v>
      </c>
      <c r="M17" s="178" t="s">
        <v>125</v>
      </c>
      <c r="N17" s="65">
        <v>0.3</v>
      </c>
    </row>
    <row r="18" spans="1:14" x14ac:dyDescent="0.2">
      <c r="A18" s="20">
        <v>12</v>
      </c>
      <c r="B18" s="49"/>
      <c r="C18" s="50"/>
      <c r="D18" s="50"/>
      <c r="E18" s="51"/>
      <c r="F18" s="52"/>
      <c r="G18" s="53"/>
      <c r="H18" s="53"/>
      <c r="I18" s="53"/>
      <c r="J18" s="19">
        <f t="shared" si="3"/>
        <v>0</v>
      </c>
      <c r="K18" s="19">
        <f t="shared" si="4"/>
        <v>0</v>
      </c>
      <c r="L18" s="19">
        <f t="shared" si="5"/>
        <v>0</v>
      </c>
      <c r="M18" s="178" t="s">
        <v>125</v>
      </c>
      <c r="N18" s="65">
        <v>0.3</v>
      </c>
    </row>
    <row r="19" spans="1:14" x14ac:dyDescent="0.2">
      <c r="A19" s="20">
        <v>13</v>
      </c>
      <c r="B19" s="49"/>
      <c r="C19" s="50"/>
      <c r="D19" s="50"/>
      <c r="E19" s="51"/>
      <c r="F19" s="52"/>
      <c r="G19" s="53"/>
      <c r="H19" s="53"/>
      <c r="I19" s="53"/>
      <c r="J19" s="19">
        <f t="shared" si="3"/>
        <v>0</v>
      </c>
      <c r="K19" s="19">
        <f t="shared" si="4"/>
        <v>0</v>
      </c>
      <c r="L19" s="19">
        <f t="shared" si="5"/>
        <v>0</v>
      </c>
      <c r="M19" s="178" t="s">
        <v>125</v>
      </c>
      <c r="N19" s="65">
        <v>0.3</v>
      </c>
    </row>
    <row r="20" spans="1:14" x14ac:dyDescent="0.2">
      <c r="A20" s="20">
        <v>14</v>
      </c>
      <c r="B20" s="49"/>
      <c r="C20" s="50"/>
      <c r="D20" s="50"/>
      <c r="E20" s="51"/>
      <c r="F20" s="52"/>
      <c r="G20" s="53"/>
      <c r="H20" s="53"/>
      <c r="I20" s="53"/>
      <c r="J20" s="19">
        <f t="shared" si="3"/>
        <v>0</v>
      </c>
      <c r="K20" s="19">
        <f t="shared" si="4"/>
        <v>0</v>
      </c>
      <c r="L20" s="19">
        <f t="shared" si="5"/>
        <v>0</v>
      </c>
      <c r="M20" s="178" t="s">
        <v>125</v>
      </c>
      <c r="N20" s="65">
        <v>0.3</v>
      </c>
    </row>
    <row r="21" spans="1:14" x14ac:dyDescent="0.2">
      <c r="A21" s="20">
        <v>15</v>
      </c>
      <c r="B21" s="49"/>
      <c r="C21" s="50"/>
      <c r="D21" s="50"/>
      <c r="E21" s="51"/>
      <c r="F21" s="52"/>
      <c r="G21" s="53"/>
      <c r="H21" s="53"/>
      <c r="I21" s="53"/>
      <c r="J21" s="19">
        <f t="shared" si="3"/>
        <v>0</v>
      </c>
      <c r="K21" s="19">
        <f t="shared" si="4"/>
        <v>0</v>
      </c>
      <c r="L21" s="19">
        <f t="shared" si="5"/>
        <v>0</v>
      </c>
      <c r="M21" s="178" t="s">
        <v>125</v>
      </c>
      <c r="N21" s="65">
        <v>0.3</v>
      </c>
    </row>
    <row r="22" spans="1:14" x14ac:dyDescent="0.2">
      <c r="A22" s="279" t="s">
        <v>100</v>
      </c>
      <c r="B22" s="280"/>
      <c r="C22" s="280"/>
      <c r="D22" s="280"/>
      <c r="E22" s="280"/>
      <c r="F22" s="280"/>
      <c r="G22" s="280"/>
      <c r="H22" s="280"/>
      <c r="I22" s="287"/>
      <c r="J22" s="4">
        <f>SUM(J7:J21)</f>
        <v>0</v>
      </c>
      <c r="K22" s="4">
        <f>SUM(K7:K21)</f>
        <v>0</v>
      </c>
      <c r="L22" s="4">
        <f>SUM(L7:L21)</f>
        <v>0</v>
      </c>
      <c r="N22" s="65"/>
    </row>
    <row r="24" spans="1:14" x14ac:dyDescent="0.2">
      <c r="A24" s="84" t="s">
        <v>57</v>
      </c>
      <c r="B24" s="85"/>
      <c r="C24" s="86"/>
      <c r="D24" s="87"/>
      <c r="E24" s="374"/>
      <c r="F24" s="375"/>
      <c r="G24" s="395"/>
      <c r="H24" s="395"/>
      <c r="I24" s="396"/>
      <c r="J24" s="397"/>
      <c r="K24" s="88"/>
      <c r="L24" s="89"/>
      <c r="M24" s="186"/>
      <c r="N24" s="90" t="s">
        <v>87</v>
      </c>
    </row>
    <row r="25" spans="1:14" x14ac:dyDescent="0.2">
      <c r="A25" s="298" t="s">
        <v>99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300"/>
      <c r="M25" s="186"/>
      <c r="N25" s="85"/>
    </row>
    <row r="26" spans="1:14" ht="12.75" customHeight="1" x14ac:dyDescent="0.2">
      <c r="A26" s="378" t="s">
        <v>0</v>
      </c>
      <c r="B26" s="379"/>
      <c r="C26" s="376" t="s">
        <v>1</v>
      </c>
      <c r="D26" s="376" t="s">
        <v>2</v>
      </c>
      <c r="E26" s="372" t="s">
        <v>3</v>
      </c>
      <c r="F26" s="372" t="s">
        <v>83</v>
      </c>
      <c r="G26" s="384" t="s">
        <v>7</v>
      </c>
      <c r="H26" s="384"/>
      <c r="I26" s="385"/>
      <c r="J26" s="372" t="s">
        <v>8</v>
      </c>
      <c r="K26" s="372" t="s">
        <v>9</v>
      </c>
      <c r="L26" s="372" t="s">
        <v>10</v>
      </c>
      <c r="M26" s="186"/>
      <c r="N26" s="85"/>
    </row>
    <row r="27" spans="1:14" ht="26.25" customHeight="1" x14ac:dyDescent="0.2">
      <c r="A27" s="380"/>
      <c r="B27" s="381"/>
      <c r="C27" s="377"/>
      <c r="D27" s="377"/>
      <c r="E27" s="373"/>
      <c r="F27" s="373"/>
      <c r="G27" s="106" t="s">
        <v>6</v>
      </c>
      <c r="H27" s="106" t="s">
        <v>4</v>
      </c>
      <c r="I27" s="106" t="s">
        <v>5</v>
      </c>
      <c r="J27" s="373"/>
      <c r="K27" s="373"/>
      <c r="L27" s="373"/>
      <c r="M27" s="186"/>
      <c r="N27" s="85"/>
    </row>
    <row r="28" spans="1:14" x14ac:dyDescent="0.2">
      <c r="A28" s="91">
        <v>1</v>
      </c>
      <c r="B28" s="129" t="str">
        <f t="shared" ref="B28:D40" si="6">IF(B7=0,"",B7)</f>
        <v/>
      </c>
      <c r="C28" s="129" t="str">
        <f t="shared" si="6"/>
        <v/>
      </c>
      <c r="D28" s="129" t="str">
        <f t="shared" si="6"/>
        <v/>
      </c>
      <c r="E28" s="130" t="str">
        <f>IF(M7="Y",IF(E7="","",ROUND(E7*(1+C$1),0)),IF(E7="","",ROUND(E7,0)))</f>
        <v/>
      </c>
      <c r="F28" s="131" t="str">
        <f>IF(F7=0,"",F7)</f>
        <v/>
      </c>
      <c r="G28" s="53"/>
      <c r="H28" s="53"/>
      <c r="I28" s="53"/>
      <c r="J28" s="92">
        <f>IF(SUM(G28:I28)=0,0,ROUND((E28/F28)*G28,0)+ROUND((E28/F28)*H28,0)+ROUND((E28/F28)*I28,0))</f>
        <v>0</v>
      </c>
      <c r="K28" s="92">
        <f t="shared" ref="K28:K42" si="7">J28*N28</f>
        <v>0</v>
      </c>
      <c r="L28" s="92">
        <f t="shared" ref="L28:L41" si="8">ROUND(J28+K28,0)</f>
        <v>0</v>
      </c>
      <c r="M28" s="186" t="str">
        <f>M7</f>
        <v>Y</v>
      </c>
      <c r="N28" s="93">
        <v>0.3</v>
      </c>
    </row>
    <row r="29" spans="1:14" x14ac:dyDescent="0.2">
      <c r="A29" s="94">
        <v>2</v>
      </c>
      <c r="B29" s="129" t="str">
        <f t="shared" si="6"/>
        <v/>
      </c>
      <c r="C29" s="129" t="str">
        <f t="shared" si="6"/>
        <v/>
      </c>
      <c r="D29" s="129" t="str">
        <f t="shared" si="6"/>
        <v/>
      </c>
      <c r="E29" s="130" t="str">
        <f t="shared" ref="E29:E42" si="9">IF(M8="Y",IF(E8="","",ROUND(E8*(1+C$1),0)),IF(E8="","",ROUND(E8,0)))</f>
        <v/>
      </c>
      <c r="F29" s="131" t="str">
        <f t="shared" ref="F29:F42" si="10">IF(F8=0,"",F8)</f>
        <v/>
      </c>
      <c r="G29" s="53"/>
      <c r="H29" s="53"/>
      <c r="I29" s="53"/>
      <c r="J29" s="92">
        <f t="shared" ref="J29:J42" si="11">IF(SUM(G29:I29)=0,0,ROUND((E29/F29)*G29,0)+ROUND((E29/F29)*H29,0)+ROUND((E29/F29)*I29,0))</f>
        <v>0</v>
      </c>
      <c r="K29" s="92">
        <f t="shared" si="7"/>
        <v>0</v>
      </c>
      <c r="L29" s="92">
        <f t="shared" si="8"/>
        <v>0</v>
      </c>
      <c r="M29" s="186" t="str">
        <f t="shared" ref="M29:M41" si="12">M8</f>
        <v>Y</v>
      </c>
      <c r="N29" s="93">
        <v>0.3</v>
      </c>
    </row>
    <row r="30" spans="1:14" x14ac:dyDescent="0.2">
      <c r="A30" s="94">
        <v>3</v>
      </c>
      <c r="B30" s="129" t="str">
        <f t="shared" si="6"/>
        <v/>
      </c>
      <c r="C30" s="129" t="str">
        <f t="shared" si="6"/>
        <v/>
      </c>
      <c r="D30" s="129" t="str">
        <f t="shared" si="6"/>
        <v/>
      </c>
      <c r="E30" s="130" t="str">
        <f t="shared" si="9"/>
        <v/>
      </c>
      <c r="F30" s="131" t="str">
        <f t="shared" si="10"/>
        <v/>
      </c>
      <c r="G30" s="53"/>
      <c r="H30" s="53"/>
      <c r="I30" s="53"/>
      <c r="J30" s="92">
        <f t="shared" si="11"/>
        <v>0</v>
      </c>
      <c r="K30" s="92">
        <f t="shared" si="7"/>
        <v>0</v>
      </c>
      <c r="L30" s="92">
        <f t="shared" si="8"/>
        <v>0</v>
      </c>
      <c r="M30" s="186" t="str">
        <f t="shared" si="12"/>
        <v>Y</v>
      </c>
      <c r="N30" s="93">
        <v>0.3</v>
      </c>
    </row>
    <row r="31" spans="1:14" x14ac:dyDescent="0.2">
      <c r="A31" s="94">
        <v>4</v>
      </c>
      <c r="B31" s="129" t="str">
        <f t="shared" si="6"/>
        <v/>
      </c>
      <c r="C31" s="129" t="str">
        <f t="shared" si="6"/>
        <v/>
      </c>
      <c r="D31" s="129" t="str">
        <f t="shared" si="6"/>
        <v/>
      </c>
      <c r="E31" s="130" t="str">
        <f t="shared" si="9"/>
        <v/>
      </c>
      <c r="F31" s="131" t="str">
        <f t="shared" si="10"/>
        <v/>
      </c>
      <c r="G31" s="53"/>
      <c r="H31" s="53"/>
      <c r="I31" s="53"/>
      <c r="J31" s="92">
        <f t="shared" si="11"/>
        <v>0</v>
      </c>
      <c r="K31" s="92">
        <f t="shared" si="7"/>
        <v>0</v>
      </c>
      <c r="L31" s="92">
        <f t="shared" si="8"/>
        <v>0</v>
      </c>
      <c r="M31" s="186" t="str">
        <f t="shared" si="12"/>
        <v>Y</v>
      </c>
      <c r="N31" s="93">
        <v>0.3</v>
      </c>
    </row>
    <row r="32" spans="1:14" x14ac:dyDescent="0.2">
      <c r="A32" s="94">
        <v>5</v>
      </c>
      <c r="B32" s="129" t="str">
        <f t="shared" si="6"/>
        <v/>
      </c>
      <c r="C32" s="129" t="str">
        <f t="shared" si="6"/>
        <v/>
      </c>
      <c r="D32" s="129" t="str">
        <f t="shared" si="6"/>
        <v/>
      </c>
      <c r="E32" s="130" t="str">
        <f t="shared" si="9"/>
        <v/>
      </c>
      <c r="F32" s="131" t="str">
        <f t="shared" si="10"/>
        <v/>
      </c>
      <c r="G32" s="53"/>
      <c r="H32" s="53"/>
      <c r="I32" s="53"/>
      <c r="J32" s="92">
        <f t="shared" si="11"/>
        <v>0</v>
      </c>
      <c r="K32" s="92">
        <f t="shared" si="7"/>
        <v>0</v>
      </c>
      <c r="L32" s="92">
        <f t="shared" si="8"/>
        <v>0</v>
      </c>
      <c r="M32" s="186" t="str">
        <f t="shared" si="12"/>
        <v>Y</v>
      </c>
      <c r="N32" s="93">
        <v>0.3</v>
      </c>
    </row>
    <row r="33" spans="1:14" x14ac:dyDescent="0.2">
      <c r="A33" s="94">
        <v>6</v>
      </c>
      <c r="B33" s="129" t="str">
        <f t="shared" si="6"/>
        <v/>
      </c>
      <c r="C33" s="129" t="str">
        <f t="shared" si="6"/>
        <v/>
      </c>
      <c r="D33" s="129" t="str">
        <f t="shared" si="6"/>
        <v/>
      </c>
      <c r="E33" s="130" t="str">
        <f t="shared" si="9"/>
        <v/>
      </c>
      <c r="F33" s="131" t="str">
        <f t="shared" si="10"/>
        <v/>
      </c>
      <c r="G33" s="53"/>
      <c r="H33" s="53"/>
      <c r="I33" s="53"/>
      <c r="J33" s="92">
        <f t="shared" si="11"/>
        <v>0</v>
      </c>
      <c r="K33" s="92">
        <f t="shared" si="7"/>
        <v>0</v>
      </c>
      <c r="L33" s="92">
        <f t="shared" si="8"/>
        <v>0</v>
      </c>
      <c r="M33" s="186" t="str">
        <f t="shared" si="12"/>
        <v>Y</v>
      </c>
      <c r="N33" s="93">
        <v>0.3</v>
      </c>
    </row>
    <row r="34" spans="1:14" x14ac:dyDescent="0.2">
      <c r="A34" s="94">
        <v>7</v>
      </c>
      <c r="B34" s="129" t="str">
        <f t="shared" si="6"/>
        <v/>
      </c>
      <c r="C34" s="129" t="str">
        <f t="shared" si="6"/>
        <v/>
      </c>
      <c r="D34" s="129" t="str">
        <f t="shared" si="6"/>
        <v/>
      </c>
      <c r="E34" s="130" t="str">
        <f t="shared" si="9"/>
        <v/>
      </c>
      <c r="F34" s="131" t="str">
        <f t="shared" si="10"/>
        <v/>
      </c>
      <c r="G34" s="53"/>
      <c r="H34" s="53"/>
      <c r="I34" s="53"/>
      <c r="J34" s="92">
        <f t="shared" si="11"/>
        <v>0</v>
      </c>
      <c r="K34" s="92">
        <f t="shared" si="7"/>
        <v>0</v>
      </c>
      <c r="L34" s="92">
        <f t="shared" si="8"/>
        <v>0</v>
      </c>
      <c r="M34" s="186" t="str">
        <f t="shared" si="12"/>
        <v>Y</v>
      </c>
      <c r="N34" s="93">
        <v>0.3</v>
      </c>
    </row>
    <row r="35" spans="1:14" x14ac:dyDescent="0.2">
      <c r="A35" s="94">
        <v>8</v>
      </c>
      <c r="B35" s="129" t="str">
        <f t="shared" si="6"/>
        <v/>
      </c>
      <c r="C35" s="129" t="str">
        <f t="shared" si="6"/>
        <v/>
      </c>
      <c r="D35" s="129" t="str">
        <f t="shared" si="6"/>
        <v/>
      </c>
      <c r="E35" s="130" t="str">
        <f t="shared" si="9"/>
        <v/>
      </c>
      <c r="F35" s="131" t="str">
        <f t="shared" si="10"/>
        <v/>
      </c>
      <c r="G35" s="53"/>
      <c r="H35" s="53"/>
      <c r="I35" s="53"/>
      <c r="J35" s="92">
        <f t="shared" si="11"/>
        <v>0</v>
      </c>
      <c r="K35" s="92">
        <f t="shared" si="7"/>
        <v>0</v>
      </c>
      <c r="L35" s="92">
        <f t="shared" si="8"/>
        <v>0</v>
      </c>
      <c r="M35" s="186" t="str">
        <f t="shared" si="12"/>
        <v>Y</v>
      </c>
      <c r="N35" s="93">
        <v>0.3</v>
      </c>
    </row>
    <row r="36" spans="1:14" x14ac:dyDescent="0.2">
      <c r="A36" s="94">
        <v>9</v>
      </c>
      <c r="B36" s="129" t="str">
        <f t="shared" si="6"/>
        <v/>
      </c>
      <c r="C36" s="129" t="str">
        <f t="shared" si="6"/>
        <v/>
      </c>
      <c r="D36" s="129" t="str">
        <f t="shared" si="6"/>
        <v/>
      </c>
      <c r="E36" s="130" t="str">
        <f t="shared" si="9"/>
        <v/>
      </c>
      <c r="F36" s="131" t="str">
        <f t="shared" si="10"/>
        <v/>
      </c>
      <c r="G36" s="53"/>
      <c r="H36" s="53"/>
      <c r="I36" s="53"/>
      <c r="J36" s="92">
        <f t="shared" si="11"/>
        <v>0</v>
      </c>
      <c r="K36" s="92">
        <f t="shared" si="7"/>
        <v>0</v>
      </c>
      <c r="L36" s="92">
        <f t="shared" si="8"/>
        <v>0</v>
      </c>
      <c r="M36" s="186" t="str">
        <f t="shared" si="12"/>
        <v>Y</v>
      </c>
      <c r="N36" s="93">
        <v>0.3</v>
      </c>
    </row>
    <row r="37" spans="1:14" x14ac:dyDescent="0.2">
      <c r="A37" s="94">
        <v>10</v>
      </c>
      <c r="B37" s="129" t="str">
        <f t="shared" si="6"/>
        <v/>
      </c>
      <c r="C37" s="129" t="str">
        <f t="shared" si="6"/>
        <v/>
      </c>
      <c r="D37" s="129" t="str">
        <f t="shared" si="6"/>
        <v/>
      </c>
      <c r="E37" s="130" t="str">
        <f t="shared" si="9"/>
        <v/>
      </c>
      <c r="F37" s="131" t="str">
        <f t="shared" si="10"/>
        <v/>
      </c>
      <c r="G37" s="53"/>
      <c r="H37" s="53"/>
      <c r="I37" s="53"/>
      <c r="J37" s="92">
        <f t="shared" si="11"/>
        <v>0</v>
      </c>
      <c r="K37" s="92">
        <f t="shared" si="7"/>
        <v>0</v>
      </c>
      <c r="L37" s="92">
        <f t="shared" si="8"/>
        <v>0</v>
      </c>
      <c r="M37" s="186" t="str">
        <f t="shared" si="12"/>
        <v>Y</v>
      </c>
      <c r="N37" s="93">
        <v>0.3</v>
      </c>
    </row>
    <row r="38" spans="1:14" x14ac:dyDescent="0.2">
      <c r="A38" s="94">
        <v>11</v>
      </c>
      <c r="B38" s="129" t="str">
        <f t="shared" si="6"/>
        <v/>
      </c>
      <c r="C38" s="129" t="str">
        <f t="shared" si="6"/>
        <v/>
      </c>
      <c r="D38" s="129" t="str">
        <f t="shared" si="6"/>
        <v/>
      </c>
      <c r="E38" s="130" t="str">
        <f t="shared" si="9"/>
        <v/>
      </c>
      <c r="F38" s="131" t="str">
        <f t="shared" si="10"/>
        <v/>
      </c>
      <c r="G38" s="53"/>
      <c r="H38" s="53"/>
      <c r="I38" s="53"/>
      <c r="J38" s="92">
        <f t="shared" si="11"/>
        <v>0</v>
      </c>
      <c r="K38" s="92">
        <f t="shared" si="7"/>
        <v>0</v>
      </c>
      <c r="L38" s="92">
        <f t="shared" si="8"/>
        <v>0</v>
      </c>
      <c r="M38" s="186" t="str">
        <f t="shared" si="12"/>
        <v>Y</v>
      </c>
      <c r="N38" s="93">
        <v>0.3</v>
      </c>
    </row>
    <row r="39" spans="1:14" x14ac:dyDescent="0.2">
      <c r="A39" s="94">
        <v>12</v>
      </c>
      <c r="B39" s="129" t="str">
        <f t="shared" si="6"/>
        <v/>
      </c>
      <c r="C39" s="129" t="str">
        <f t="shared" si="6"/>
        <v/>
      </c>
      <c r="D39" s="129" t="str">
        <f t="shared" si="6"/>
        <v/>
      </c>
      <c r="E39" s="130" t="str">
        <f t="shared" si="9"/>
        <v/>
      </c>
      <c r="F39" s="131" t="str">
        <f t="shared" si="10"/>
        <v/>
      </c>
      <c r="G39" s="53"/>
      <c r="H39" s="53"/>
      <c r="I39" s="53"/>
      <c r="J39" s="92">
        <f t="shared" si="11"/>
        <v>0</v>
      </c>
      <c r="K39" s="92">
        <f t="shared" si="7"/>
        <v>0</v>
      </c>
      <c r="L39" s="92">
        <f t="shared" si="8"/>
        <v>0</v>
      </c>
      <c r="M39" s="186" t="str">
        <f t="shared" si="12"/>
        <v>Y</v>
      </c>
      <c r="N39" s="93">
        <v>0.3</v>
      </c>
    </row>
    <row r="40" spans="1:14" x14ac:dyDescent="0.2">
      <c r="A40" s="94">
        <v>13</v>
      </c>
      <c r="B40" s="129" t="str">
        <f t="shared" si="6"/>
        <v/>
      </c>
      <c r="C40" s="129" t="str">
        <f t="shared" si="6"/>
        <v/>
      </c>
      <c r="D40" s="129" t="str">
        <f t="shared" si="6"/>
        <v/>
      </c>
      <c r="E40" s="130" t="str">
        <f t="shared" si="9"/>
        <v/>
      </c>
      <c r="F40" s="131" t="str">
        <f t="shared" si="10"/>
        <v/>
      </c>
      <c r="G40" s="53"/>
      <c r="H40" s="53"/>
      <c r="I40" s="53"/>
      <c r="J40" s="92">
        <f t="shared" si="11"/>
        <v>0</v>
      </c>
      <c r="K40" s="92">
        <f t="shared" si="7"/>
        <v>0</v>
      </c>
      <c r="L40" s="92">
        <f t="shared" si="8"/>
        <v>0</v>
      </c>
      <c r="M40" s="186" t="str">
        <f t="shared" si="12"/>
        <v>Y</v>
      </c>
      <c r="N40" s="93">
        <v>0.3</v>
      </c>
    </row>
    <row r="41" spans="1:14" x14ac:dyDescent="0.2">
      <c r="A41" s="94">
        <v>14</v>
      </c>
      <c r="B41" s="129" t="str">
        <f t="shared" ref="B41:D42" si="13">IF(B20=0,"",B20)</f>
        <v/>
      </c>
      <c r="C41" s="129" t="str">
        <f t="shared" si="13"/>
        <v/>
      </c>
      <c r="D41" s="129" t="str">
        <f t="shared" si="13"/>
        <v/>
      </c>
      <c r="E41" s="130" t="str">
        <f t="shared" si="9"/>
        <v/>
      </c>
      <c r="F41" s="131" t="str">
        <f t="shared" si="10"/>
        <v/>
      </c>
      <c r="G41" s="53"/>
      <c r="H41" s="53"/>
      <c r="I41" s="53"/>
      <c r="J41" s="92">
        <f t="shared" si="11"/>
        <v>0</v>
      </c>
      <c r="K41" s="92">
        <f t="shared" si="7"/>
        <v>0</v>
      </c>
      <c r="L41" s="92">
        <f t="shared" si="8"/>
        <v>0</v>
      </c>
      <c r="M41" s="186" t="str">
        <f t="shared" si="12"/>
        <v>Y</v>
      </c>
      <c r="N41" s="93">
        <v>0.3</v>
      </c>
    </row>
    <row r="42" spans="1:14" x14ac:dyDescent="0.2">
      <c r="A42" s="94">
        <v>15</v>
      </c>
      <c r="B42" s="129" t="str">
        <f t="shared" si="13"/>
        <v/>
      </c>
      <c r="C42" s="129" t="str">
        <f t="shared" si="13"/>
        <v/>
      </c>
      <c r="D42" s="129" t="str">
        <f t="shared" si="13"/>
        <v/>
      </c>
      <c r="E42" s="130" t="str">
        <f t="shared" si="9"/>
        <v/>
      </c>
      <c r="F42" s="131" t="str">
        <f t="shared" si="10"/>
        <v/>
      </c>
      <c r="G42" s="53"/>
      <c r="H42" s="53"/>
      <c r="I42" s="53"/>
      <c r="J42" s="92">
        <f t="shared" si="11"/>
        <v>0</v>
      </c>
      <c r="K42" s="92">
        <f t="shared" si="7"/>
        <v>0</v>
      </c>
      <c r="L42" s="92">
        <f>ROUND(J42+K42,0)</f>
        <v>0</v>
      </c>
      <c r="M42" s="186" t="str">
        <f>M21</f>
        <v>Y</v>
      </c>
      <c r="N42" s="93">
        <v>0.3</v>
      </c>
    </row>
    <row r="43" spans="1:14" x14ac:dyDescent="0.2">
      <c r="A43" s="386" t="s">
        <v>100</v>
      </c>
      <c r="B43" s="387"/>
      <c r="C43" s="387"/>
      <c r="D43" s="387"/>
      <c r="E43" s="387"/>
      <c r="F43" s="387"/>
      <c r="G43" s="387"/>
      <c r="H43" s="387"/>
      <c r="I43" s="388"/>
      <c r="J43" s="95">
        <f>SUM(J28:J42)</f>
        <v>0</v>
      </c>
      <c r="K43" s="95">
        <f>SUM(K28:K42)</f>
        <v>0</v>
      </c>
      <c r="L43" s="95">
        <f>SUM(L28:L42)</f>
        <v>0</v>
      </c>
      <c r="M43" s="186"/>
      <c r="N43" s="93"/>
    </row>
    <row r="45" spans="1:14" x14ac:dyDescent="0.2">
      <c r="A45" s="96" t="s">
        <v>58</v>
      </c>
      <c r="B45" s="97"/>
      <c r="C45" s="98"/>
      <c r="D45" s="99"/>
      <c r="E45" s="389"/>
      <c r="F45" s="390"/>
      <c r="G45" s="391"/>
      <c r="H45" s="391"/>
      <c r="I45" s="382"/>
      <c r="J45" s="383"/>
      <c r="K45" s="100"/>
      <c r="L45" s="101"/>
      <c r="M45" s="187"/>
      <c r="N45" s="102" t="s">
        <v>87</v>
      </c>
    </row>
    <row r="46" spans="1:14" x14ac:dyDescent="0.2">
      <c r="A46" s="298" t="s">
        <v>99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300"/>
      <c r="M46" s="187"/>
      <c r="N46" s="97"/>
    </row>
    <row r="47" spans="1:14" ht="12.75" customHeight="1" x14ac:dyDescent="0.2">
      <c r="A47" s="365" t="s">
        <v>0</v>
      </c>
      <c r="B47" s="366"/>
      <c r="C47" s="369" t="s">
        <v>1</v>
      </c>
      <c r="D47" s="369" t="s">
        <v>2</v>
      </c>
      <c r="E47" s="360" t="s">
        <v>3</v>
      </c>
      <c r="F47" s="360" t="s">
        <v>83</v>
      </c>
      <c r="G47" s="343" t="s">
        <v>7</v>
      </c>
      <c r="H47" s="343"/>
      <c r="I47" s="269"/>
      <c r="J47" s="360" t="s">
        <v>8</v>
      </c>
      <c r="K47" s="360" t="s">
        <v>9</v>
      </c>
      <c r="L47" s="360" t="s">
        <v>10</v>
      </c>
      <c r="M47" s="187"/>
      <c r="N47" s="97"/>
    </row>
    <row r="48" spans="1:14" ht="26.25" customHeight="1" x14ac:dyDescent="0.2">
      <c r="A48" s="367"/>
      <c r="B48" s="368"/>
      <c r="C48" s="370"/>
      <c r="D48" s="370"/>
      <c r="E48" s="361"/>
      <c r="F48" s="361"/>
      <c r="G48" s="16" t="s">
        <v>6</v>
      </c>
      <c r="H48" s="16" t="s">
        <v>4</v>
      </c>
      <c r="I48" s="16" t="s">
        <v>5</v>
      </c>
      <c r="J48" s="361"/>
      <c r="K48" s="361"/>
      <c r="L48" s="361"/>
      <c r="M48" s="187"/>
      <c r="N48" s="97"/>
    </row>
    <row r="49" spans="1:14" x14ac:dyDescent="0.2">
      <c r="A49" s="103">
        <v>1</v>
      </c>
      <c r="B49" s="132" t="str">
        <f t="shared" ref="B49:D63" si="14">IF(B28=0,"",B28)</f>
        <v/>
      </c>
      <c r="C49" s="132" t="str">
        <f t="shared" si="14"/>
        <v/>
      </c>
      <c r="D49" s="132" t="str">
        <f t="shared" si="14"/>
        <v/>
      </c>
      <c r="E49" s="133" t="str">
        <f>IF(M7="Y",IF(E28="","",ROUND(E28*(1+C$1),0)),IF(E28="","",ROUND(E28,0)))</f>
        <v/>
      </c>
      <c r="F49" s="134" t="str">
        <f>IF(F28=0,"",F28)</f>
        <v/>
      </c>
      <c r="G49" s="53"/>
      <c r="H49" s="53"/>
      <c r="I49" s="53"/>
      <c r="J49" s="133">
        <f>IF(SUM(G49:I49)=0,0,ROUND((E49/F49)*G49,0)+ROUND((E49/F49)*H49,0)+ROUND((E49/F49)*I49,0))</f>
        <v>0</v>
      </c>
      <c r="K49" s="133">
        <f t="shared" ref="K49:K63" si="15">J49*N49</f>
        <v>0</v>
      </c>
      <c r="L49" s="133">
        <f t="shared" ref="L49:L62" si="16">ROUND(J49+K49,0)</f>
        <v>0</v>
      </c>
      <c r="M49" s="187" t="str">
        <f>M7</f>
        <v>Y</v>
      </c>
      <c r="N49" s="104">
        <v>0.3</v>
      </c>
    </row>
    <row r="50" spans="1:14" x14ac:dyDescent="0.2">
      <c r="A50" s="105">
        <v>2</v>
      </c>
      <c r="B50" s="132" t="str">
        <f t="shared" si="14"/>
        <v/>
      </c>
      <c r="C50" s="132" t="str">
        <f t="shared" si="14"/>
        <v/>
      </c>
      <c r="D50" s="132" t="str">
        <f t="shared" si="14"/>
        <v/>
      </c>
      <c r="E50" s="133" t="str">
        <f t="shared" ref="E50:E63" si="17">IF(M8="Y",IF(E29="","",ROUND(E29*(1+C$1),0)),IF(E29="","",ROUND(E29,0)))</f>
        <v/>
      </c>
      <c r="F50" s="134" t="str">
        <f t="shared" ref="F50:F63" si="18">IF(F29=0,"",F29)</f>
        <v/>
      </c>
      <c r="G50" s="53"/>
      <c r="H50" s="53"/>
      <c r="I50" s="53"/>
      <c r="J50" s="133">
        <f t="shared" ref="J50:J63" si="19">IF(SUM(G50:I50)=0,0,ROUND((E50/F50)*G50,0)+ROUND((E50/F50)*H50,0)+ROUND((E50/F50)*I50,0))</f>
        <v>0</v>
      </c>
      <c r="K50" s="133">
        <f t="shared" si="15"/>
        <v>0</v>
      </c>
      <c r="L50" s="133">
        <f t="shared" si="16"/>
        <v>0</v>
      </c>
      <c r="M50" s="187" t="str">
        <f t="shared" ref="M50:M63" si="20">M8</f>
        <v>Y</v>
      </c>
      <c r="N50" s="104">
        <v>0.3</v>
      </c>
    </row>
    <row r="51" spans="1:14" x14ac:dyDescent="0.2">
      <c r="A51" s="105">
        <v>3</v>
      </c>
      <c r="B51" s="132" t="str">
        <f t="shared" si="14"/>
        <v/>
      </c>
      <c r="C51" s="132" t="str">
        <f t="shared" si="14"/>
        <v/>
      </c>
      <c r="D51" s="132" t="str">
        <f t="shared" si="14"/>
        <v/>
      </c>
      <c r="E51" s="133" t="str">
        <f t="shared" si="17"/>
        <v/>
      </c>
      <c r="F51" s="134" t="str">
        <f t="shared" si="18"/>
        <v/>
      </c>
      <c r="G51" s="53"/>
      <c r="H51" s="53"/>
      <c r="I51" s="53"/>
      <c r="J51" s="133">
        <f t="shared" si="19"/>
        <v>0</v>
      </c>
      <c r="K51" s="133">
        <f t="shared" si="15"/>
        <v>0</v>
      </c>
      <c r="L51" s="133">
        <f t="shared" si="16"/>
        <v>0</v>
      </c>
      <c r="M51" s="187" t="str">
        <f t="shared" si="20"/>
        <v>Y</v>
      </c>
      <c r="N51" s="104">
        <v>0.3</v>
      </c>
    </row>
    <row r="52" spans="1:14" x14ac:dyDescent="0.2">
      <c r="A52" s="105">
        <v>4</v>
      </c>
      <c r="B52" s="132" t="str">
        <f t="shared" si="14"/>
        <v/>
      </c>
      <c r="C52" s="132" t="str">
        <f t="shared" si="14"/>
        <v/>
      </c>
      <c r="D52" s="132" t="str">
        <f t="shared" si="14"/>
        <v/>
      </c>
      <c r="E52" s="133" t="str">
        <f t="shared" si="17"/>
        <v/>
      </c>
      <c r="F52" s="134" t="str">
        <f t="shared" si="18"/>
        <v/>
      </c>
      <c r="G52" s="53"/>
      <c r="H52" s="53"/>
      <c r="I52" s="53"/>
      <c r="J52" s="133">
        <f t="shared" si="19"/>
        <v>0</v>
      </c>
      <c r="K52" s="133">
        <f t="shared" si="15"/>
        <v>0</v>
      </c>
      <c r="L52" s="133">
        <f t="shared" si="16"/>
        <v>0</v>
      </c>
      <c r="M52" s="187" t="str">
        <f t="shared" si="20"/>
        <v>Y</v>
      </c>
      <c r="N52" s="104">
        <v>0.3</v>
      </c>
    </row>
    <row r="53" spans="1:14" x14ac:dyDescent="0.2">
      <c r="A53" s="105">
        <v>5</v>
      </c>
      <c r="B53" s="132" t="str">
        <f t="shared" si="14"/>
        <v/>
      </c>
      <c r="C53" s="132" t="str">
        <f t="shared" si="14"/>
        <v/>
      </c>
      <c r="D53" s="132" t="str">
        <f t="shared" si="14"/>
        <v/>
      </c>
      <c r="E53" s="133" t="str">
        <f t="shared" si="17"/>
        <v/>
      </c>
      <c r="F53" s="134" t="str">
        <f t="shared" si="18"/>
        <v/>
      </c>
      <c r="G53" s="53"/>
      <c r="H53" s="53"/>
      <c r="I53" s="53"/>
      <c r="J53" s="133">
        <f t="shared" si="19"/>
        <v>0</v>
      </c>
      <c r="K53" s="133">
        <f t="shared" si="15"/>
        <v>0</v>
      </c>
      <c r="L53" s="133">
        <f t="shared" si="16"/>
        <v>0</v>
      </c>
      <c r="M53" s="187" t="str">
        <f t="shared" si="20"/>
        <v>Y</v>
      </c>
      <c r="N53" s="104">
        <v>0.3</v>
      </c>
    </row>
    <row r="54" spans="1:14" x14ac:dyDescent="0.2">
      <c r="A54" s="105">
        <v>6</v>
      </c>
      <c r="B54" s="132" t="str">
        <f t="shared" si="14"/>
        <v/>
      </c>
      <c r="C54" s="132" t="str">
        <f t="shared" si="14"/>
        <v/>
      </c>
      <c r="D54" s="132" t="str">
        <f t="shared" si="14"/>
        <v/>
      </c>
      <c r="E54" s="133" t="str">
        <f t="shared" si="17"/>
        <v/>
      </c>
      <c r="F54" s="134" t="str">
        <f t="shared" si="18"/>
        <v/>
      </c>
      <c r="G54" s="53"/>
      <c r="H54" s="53"/>
      <c r="I54" s="53"/>
      <c r="J54" s="133">
        <f t="shared" si="19"/>
        <v>0</v>
      </c>
      <c r="K54" s="133">
        <f t="shared" si="15"/>
        <v>0</v>
      </c>
      <c r="L54" s="133">
        <f t="shared" si="16"/>
        <v>0</v>
      </c>
      <c r="M54" s="187" t="str">
        <f t="shared" si="20"/>
        <v>Y</v>
      </c>
      <c r="N54" s="104">
        <v>0.3</v>
      </c>
    </row>
    <row r="55" spans="1:14" x14ac:dyDescent="0.2">
      <c r="A55" s="105">
        <v>7</v>
      </c>
      <c r="B55" s="132" t="str">
        <f t="shared" si="14"/>
        <v/>
      </c>
      <c r="C55" s="132" t="str">
        <f t="shared" si="14"/>
        <v/>
      </c>
      <c r="D55" s="132" t="str">
        <f t="shared" si="14"/>
        <v/>
      </c>
      <c r="E55" s="133" t="str">
        <f t="shared" si="17"/>
        <v/>
      </c>
      <c r="F55" s="134" t="str">
        <f t="shared" si="18"/>
        <v/>
      </c>
      <c r="G55" s="53"/>
      <c r="H55" s="53"/>
      <c r="I55" s="53"/>
      <c r="J55" s="133">
        <f t="shared" si="19"/>
        <v>0</v>
      </c>
      <c r="K55" s="133">
        <f t="shared" si="15"/>
        <v>0</v>
      </c>
      <c r="L55" s="133">
        <f t="shared" si="16"/>
        <v>0</v>
      </c>
      <c r="M55" s="187" t="str">
        <f t="shared" si="20"/>
        <v>Y</v>
      </c>
      <c r="N55" s="104">
        <v>0.3</v>
      </c>
    </row>
    <row r="56" spans="1:14" x14ac:dyDescent="0.2">
      <c r="A56" s="105">
        <v>8</v>
      </c>
      <c r="B56" s="132" t="str">
        <f t="shared" si="14"/>
        <v/>
      </c>
      <c r="C56" s="132" t="str">
        <f t="shared" si="14"/>
        <v/>
      </c>
      <c r="D56" s="132" t="str">
        <f t="shared" si="14"/>
        <v/>
      </c>
      <c r="E56" s="133" t="str">
        <f t="shared" si="17"/>
        <v/>
      </c>
      <c r="F56" s="134" t="str">
        <f t="shared" si="18"/>
        <v/>
      </c>
      <c r="G56" s="53"/>
      <c r="H56" s="53"/>
      <c r="I56" s="53"/>
      <c r="J56" s="133">
        <f t="shared" si="19"/>
        <v>0</v>
      </c>
      <c r="K56" s="133">
        <f t="shared" si="15"/>
        <v>0</v>
      </c>
      <c r="L56" s="133">
        <f t="shared" si="16"/>
        <v>0</v>
      </c>
      <c r="M56" s="187" t="str">
        <f t="shared" si="20"/>
        <v>Y</v>
      </c>
      <c r="N56" s="104">
        <v>0.3</v>
      </c>
    </row>
    <row r="57" spans="1:14" x14ac:dyDescent="0.2">
      <c r="A57" s="105">
        <v>9</v>
      </c>
      <c r="B57" s="132" t="str">
        <f t="shared" si="14"/>
        <v/>
      </c>
      <c r="C57" s="132" t="str">
        <f t="shared" si="14"/>
        <v/>
      </c>
      <c r="D57" s="132" t="str">
        <f t="shared" si="14"/>
        <v/>
      </c>
      <c r="E57" s="133" t="str">
        <f t="shared" si="17"/>
        <v/>
      </c>
      <c r="F57" s="134" t="str">
        <f t="shared" si="18"/>
        <v/>
      </c>
      <c r="G57" s="53"/>
      <c r="H57" s="53"/>
      <c r="I57" s="53"/>
      <c r="J57" s="133">
        <f t="shared" si="19"/>
        <v>0</v>
      </c>
      <c r="K57" s="133">
        <f t="shared" si="15"/>
        <v>0</v>
      </c>
      <c r="L57" s="133">
        <f t="shared" si="16"/>
        <v>0</v>
      </c>
      <c r="M57" s="187" t="str">
        <f t="shared" si="20"/>
        <v>Y</v>
      </c>
      <c r="N57" s="104">
        <v>0.3</v>
      </c>
    </row>
    <row r="58" spans="1:14" x14ac:dyDescent="0.2">
      <c r="A58" s="105">
        <v>10</v>
      </c>
      <c r="B58" s="132" t="str">
        <f t="shared" si="14"/>
        <v/>
      </c>
      <c r="C58" s="132" t="str">
        <f t="shared" si="14"/>
        <v/>
      </c>
      <c r="D58" s="132" t="str">
        <f t="shared" si="14"/>
        <v/>
      </c>
      <c r="E58" s="133" t="str">
        <f t="shared" si="17"/>
        <v/>
      </c>
      <c r="F58" s="134" t="str">
        <f t="shared" si="18"/>
        <v/>
      </c>
      <c r="G58" s="53"/>
      <c r="H58" s="53"/>
      <c r="I58" s="53"/>
      <c r="J58" s="133">
        <f t="shared" si="19"/>
        <v>0</v>
      </c>
      <c r="K58" s="133">
        <f t="shared" si="15"/>
        <v>0</v>
      </c>
      <c r="L58" s="133">
        <f t="shared" si="16"/>
        <v>0</v>
      </c>
      <c r="M58" s="187" t="str">
        <f t="shared" si="20"/>
        <v>Y</v>
      </c>
      <c r="N58" s="104">
        <v>0.3</v>
      </c>
    </row>
    <row r="59" spans="1:14" x14ac:dyDescent="0.2">
      <c r="A59" s="105">
        <v>11</v>
      </c>
      <c r="B59" s="132" t="str">
        <f t="shared" si="14"/>
        <v/>
      </c>
      <c r="C59" s="132" t="str">
        <f t="shared" si="14"/>
        <v/>
      </c>
      <c r="D59" s="132" t="str">
        <f t="shared" si="14"/>
        <v/>
      </c>
      <c r="E59" s="133" t="str">
        <f t="shared" si="17"/>
        <v/>
      </c>
      <c r="F59" s="134" t="str">
        <f t="shared" si="18"/>
        <v/>
      </c>
      <c r="G59" s="53"/>
      <c r="H59" s="53"/>
      <c r="I59" s="53"/>
      <c r="J59" s="133">
        <f t="shared" si="19"/>
        <v>0</v>
      </c>
      <c r="K59" s="133">
        <f t="shared" si="15"/>
        <v>0</v>
      </c>
      <c r="L59" s="133">
        <f t="shared" si="16"/>
        <v>0</v>
      </c>
      <c r="M59" s="187" t="str">
        <f t="shared" si="20"/>
        <v>Y</v>
      </c>
      <c r="N59" s="104">
        <v>0.3</v>
      </c>
    </row>
    <row r="60" spans="1:14" x14ac:dyDescent="0.2">
      <c r="A60" s="105">
        <v>12</v>
      </c>
      <c r="B60" s="132" t="str">
        <f t="shared" si="14"/>
        <v/>
      </c>
      <c r="C60" s="132" t="str">
        <f t="shared" si="14"/>
        <v/>
      </c>
      <c r="D60" s="132" t="str">
        <f t="shared" si="14"/>
        <v/>
      </c>
      <c r="E60" s="133" t="str">
        <f t="shared" si="17"/>
        <v/>
      </c>
      <c r="F60" s="134" t="str">
        <f t="shared" si="18"/>
        <v/>
      </c>
      <c r="G60" s="53"/>
      <c r="H60" s="53"/>
      <c r="I60" s="53"/>
      <c r="J60" s="133">
        <f t="shared" si="19"/>
        <v>0</v>
      </c>
      <c r="K60" s="133">
        <f t="shared" si="15"/>
        <v>0</v>
      </c>
      <c r="L60" s="133">
        <f t="shared" si="16"/>
        <v>0</v>
      </c>
      <c r="M60" s="187" t="str">
        <f t="shared" si="20"/>
        <v>Y</v>
      </c>
      <c r="N60" s="104">
        <v>0.3</v>
      </c>
    </row>
    <row r="61" spans="1:14" x14ac:dyDescent="0.2">
      <c r="A61" s="105">
        <v>13</v>
      </c>
      <c r="B61" s="132" t="str">
        <f t="shared" si="14"/>
        <v/>
      </c>
      <c r="C61" s="132" t="str">
        <f t="shared" si="14"/>
        <v/>
      </c>
      <c r="D61" s="132" t="str">
        <f t="shared" si="14"/>
        <v/>
      </c>
      <c r="E61" s="133" t="str">
        <f t="shared" si="17"/>
        <v/>
      </c>
      <c r="F61" s="134" t="str">
        <f t="shared" si="18"/>
        <v/>
      </c>
      <c r="G61" s="53"/>
      <c r="H61" s="53"/>
      <c r="I61" s="53"/>
      <c r="J61" s="133">
        <f t="shared" si="19"/>
        <v>0</v>
      </c>
      <c r="K61" s="133">
        <f t="shared" si="15"/>
        <v>0</v>
      </c>
      <c r="L61" s="133">
        <f t="shared" si="16"/>
        <v>0</v>
      </c>
      <c r="M61" s="187" t="str">
        <f t="shared" si="20"/>
        <v>Y</v>
      </c>
      <c r="N61" s="104">
        <v>0.3</v>
      </c>
    </row>
    <row r="62" spans="1:14" x14ac:dyDescent="0.2">
      <c r="A62" s="105">
        <v>14</v>
      </c>
      <c r="B62" s="132" t="str">
        <f t="shared" si="14"/>
        <v/>
      </c>
      <c r="C62" s="132" t="str">
        <f t="shared" si="14"/>
        <v/>
      </c>
      <c r="D62" s="132" t="str">
        <f t="shared" si="14"/>
        <v/>
      </c>
      <c r="E62" s="133" t="str">
        <f t="shared" si="17"/>
        <v/>
      </c>
      <c r="F62" s="134" t="str">
        <f t="shared" si="18"/>
        <v/>
      </c>
      <c r="G62" s="53"/>
      <c r="H62" s="53"/>
      <c r="I62" s="53"/>
      <c r="J62" s="133">
        <f t="shared" si="19"/>
        <v>0</v>
      </c>
      <c r="K62" s="133">
        <f t="shared" si="15"/>
        <v>0</v>
      </c>
      <c r="L62" s="133">
        <f t="shared" si="16"/>
        <v>0</v>
      </c>
      <c r="M62" s="187" t="str">
        <f t="shared" si="20"/>
        <v>Y</v>
      </c>
      <c r="N62" s="104">
        <v>0.3</v>
      </c>
    </row>
    <row r="63" spans="1:14" x14ac:dyDescent="0.2">
      <c r="A63" s="105">
        <v>15</v>
      </c>
      <c r="B63" s="132" t="str">
        <f t="shared" si="14"/>
        <v/>
      </c>
      <c r="C63" s="132" t="str">
        <f t="shared" si="14"/>
        <v/>
      </c>
      <c r="D63" s="132" t="str">
        <f t="shared" si="14"/>
        <v/>
      </c>
      <c r="E63" s="133" t="str">
        <f t="shared" si="17"/>
        <v/>
      </c>
      <c r="F63" s="134" t="str">
        <f t="shared" si="18"/>
        <v/>
      </c>
      <c r="G63" s="53"/>
      <c r="H63" s="53"/>
      <c r="I63" s="53"/>
      <c r="J63" s="133">
        <f t="shared" si="19"/>
        <v>0</v>
      </c>
      <c r="K63" s="133">
        <f t="shared" si="15"/>
        <v>0</v>
      </c>
      <c r="L63" s="133">
        <f>ROUND(J63+K63,0)</f>
        <v>0</v>
      </c>
      <c r="M63" s="187" t="str">
        <f t="shared" si="20"/>
        <v>Y</v>
      </c>
      <c r="N63" s="104">
        <v>0.3</v>
      </c>
    </row>
    <row r="64" spans="1:14" x14ac:dyDescent="0.2">
      <c r="A64" s="362" t="s">
        <v>100</v>
      </c>
      <c r="B64" s="363"/>
      <c r="C64" s="363"/>
      <c r="D64" s="363"/>
      <c r="E64" s="363"/>
      <c r="F64" s="363"/>
      <c r="G64" s="363"/>
      <c r="H64" s="363"/>
      <c r="I64" s="364"/>
      <c r="J64" s="135">
        <f>SUM(J49:J63)</f>
        <v>0</v>
      </c>
      <c r="K64" s="135">
        <f>SUM(K49:K63)</f>
        <v>0</v>
      </c>
      <c r="L64" s="135">
        <f>SUM(L49:L63)</f>
        <v>0</v>
      </c>
      <c r="M64" s="187"/>
      <c r="N64" s="104"/>
    </row>
    <row r="66" spans="1:14" x14ac:dyDescent="0.2">
      <c r="A66" s="107" t="s">
        <v>59</v>
      </c>
      <c r="B66" s="108"/>
      <c r="C66" s="109"/>
      <c r="D66" s="110"/>
      <c r="E66" s="344"/>
      <c r="F66" s="345"/>
      <c r="G66" s="346"/>
      <c r="H66" s="346"/>
      <c r="I66" s="347"/>
      <c r="J66" s="348"/>
      <c r="K66" s="111"/>
      <c r="L66" s="112"/>
      <c r="M66" s="188"/>
      <c r="N66" s="113" t="s">
        <v>87</v>
      </c>
    </row>
    <row r="67" spans="1:14" x14ac:dyDescent="0.2">
      <c r="A67" s="298" t="s">
        <v>99</v>
      </c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300"/>
      <c r="M67" s="188"/>
      <c r="N67" s="108"/>
    </row>
    <row r="68" spans="1:14" ht="12.75" customHeight="1" x14ac:dyDescent="0.2">
      <c r="A68" s="335" t="s">
        <v>0</v>
      </c>
      <c r="B68" s="336"/>
      <c r="C68" s="339" t="s">
        <v>1</v>
      </c>
      <c r="D68" s="339" t="s">
        <v>2</v>
      </c>
      <c r="E68" s="341" t="s">
        <v>3</v>
      </c>
      <c r="F68" s="341" t="s">
        <v>83</v>
      </c>
      <c r="G68" s="343" t="s">
        <v>7</v>
      </c>
      <c r="H68" s="343"/>
      <c r="I68" s="269"/>
      <c r="J68" s="341" t="s">
        <v>8</v>
      </c>
      <c r="K68" s="341" t="s">
        <v>9</v>
      </c>
      <c r="L68" s="341" t="s">
        <v>10</v>
      </c>
      <c r="M68" s="188"/>
      <c r="N68" s="108"/>
    </row>
    <row r="69" spans="1:14" ht="26.25" customHeight="1" x14ac:dyDescent="0.2">
      <c r="A69" s="337"/>
      <c r="B69" s="338"/>
      <c r="C69" s="340"/>
      <c r="D69" s="340"/>
      <c r="E69" s="342"/>
      <c r="F69" s="342"/>
      <c r="G69" s="16" t="s">
        <v>6</v>
      </c>
      <c r="H69" s="16" t="s">
        <v>4</v>
      </c>
      <c r="I69" s="16" t="s">
        <v>5</v>
      </c>
      <c r="J69" s="342"/>
      <c r="K69" s="342"/>
      <c r="L69" s="342"/>
      <c r="M69" s="188"/>
      <c r="N69" s="108"/>
    </row>
    <row r="70" spans="1:14" x14ac:dyDescent="0.2">
      <c r="A70" s="114">
        <v>1</v>
      </c>
      <c r="B70" s="136" t="str">
        <f t="shared" ref="B70:C84" si="21">IF(B49=0,"",B49)</f>
        <v/>
      </c>
      <c r="C70" s="136" t="str">
        <f t="shared" si="21"/>
        <v/>
      </c>
      <c r="D70" s="136" t="str">
        <f t="shared" ref="D70:D84" si="22">IF(D49=0,"",D49)</f>
        <v/>
      </c>
      <c r="E70" s="137" t="str">
        <f>IF(M7="Y",IF(E49="","",ROUND(E49*(1+C$1),0)),IF(E49="","",ROUND(E49,0)))</f>
        <v/>
      </c>
      <c r="F70" s="138" t="str">
        <f t="shared" ref="F70:F84" si="23">IF(F49=0,"",F49)</f>
        <v/>
      </c>
      <c r="G70" s="53"/>
      <c r="H70" s="53"/>
      <c r="I70" s="53"/>
      <c r="J70" s="137">
        <f>IF(SUM(G70:I70)=0,0,ROUND((E70/F70)*G70,0)+ROUND((E70/F70)*H70,0)+ROUND((E70/F70)*I70,0))</f>
        <v>0</v>
      </c>
      <c r="K70" s="137">
        <f t="shared" ref="K70:K84" si="24">J70*N70</f>
        <v>0</v>
      </c>
      <c r="L70" s="137">
        <f t="shared" ref="L70:L83" si="25">ROUND(J70+K70,0)</f>
        <v>0</v>
      </c>
      <c r="M70" s="188" t="str">
        <f>M7</f>
        <v>Y</v>
      </c>
      <c r="N70" s="116">
        <v>0.3</v>
      </c>
    </row>
    <row r="71" spans="1:14" x14ac:dyDescent="0.2">
      <c r="A71" s="115">
        <v>2</v>
      </c>
      <c r="B71" s="136" t="str">
        <f t="shared" si="21"/>
        <v/>
      </c>
      <c r="C71" s="136" t="str">
        <f t="shared" si="21"/>
        <v/>
      </c>
      <c r="D71" s="136" t="str">
        <f t="shared" si="22"/>
        <v/>
      </c>
      <c r="E71" s="137" t="str">
        <f t="shared" ref="E71:E84" si="26">IF(M8="Y",IF(E50="","",ROUND(E50*(1+C$1),0)),IF(E50="","",ROUND(E50,0)))</f>
        <v/>
      </c>
      <c r="F71" s="138" t="str">
        <f t="shared" si="23"/>
        <v/>
      </c>
      <c r="G71" s="53"/>
      <c r="H71" s="53"/>
      <c r="I71" s="53"/>
      <c r="J71" s="137">
        <f t="shared" ref="J71:J84" si="27">IF(SUM(G71:I71)=0,0,ROUND((E71/F71)*G71,0)+ROUND((E71/F71)*H71,0)+ROUND((E71/F71)*I71,0))</f>
        <v>0</v>
      </c>
      <c r="K71" s="137">
        <f t="shared" si="24"/>
        <v>0</v>
      </c>
      <c r="L71" s="137">
        <f t="shared" si="25"/>
        <v>0</v>
      </c>
      <c r="M71" s="188" t="str">
        <f t="shared" ref="M71:M84" si="28">M8</f>
        <v>Y</v>
      </c>
      <c r="N71" s="116">
        <v>0.3</v>
      </c>
    </row>
    <row r="72" spans="1:14" x14ac:dyDescent="0.2">
      <c r="A72" s="115">
        <v>3</v>
      </c>
      <c r="B72" s="136" t="str">
        <f t="shared" si="21"/>
        <v/>
      </c>
      <c r="C72" s="136" t="str">
        <f t="shared" si="21"/>
        <v/>
      </c>
      <c r="D72" s="136" t="str">
        <f t="shared" si="22"/>
        <v/>
      </c>
      <c r="E72" s="137" t="str">
        <f t="shared" si="26"/>
        <v/>
      </c>
      <c r="F72" s="138" t="str">
        <f t="shared" si="23"/>
        <v/>
      </c>
      <c r="G72" s="53"/>
      <c r="H72" s="53"/>
      <c r="I72" s="53"/>
      <c r="J72" s="137">
        <f t="shared" si="27"/>
        <v>0</v>
      </c>
      <c r="K72" s="137">
        <f t="shared" si="24"/>
        <v>0</v>
      </c>
      <c r="L72" s="137">
        <f t="shared" si="25"/>
        <v>0</v>
      </c>
      <c r="M72" s="188" t="str">
        <f t="shared" si="28"/>
        <v>Y</v>
      </c>
      <c r="N72" s="116">
        <v>0.3</v>
      </c>
    </row>
    <row r="73" spans="1:14" x14ac:dyDescent="0.2">
      <c r="A73" s="115">
        <v>4</v>
      </c>
      <c r="B73" s="136" t="str">
        <f t="shared" si="21"/>
        <v/>
      </c>
      <c r="C73" s="136" t="str">
        <f t="shared" si="21"/>
        <v/>
      </c>
      <c r="D73" s="136" t="str">
        <f t="shared" si="22"/>
        <v/>
      </c>
      <c r="E73" s="137" t="str">
        <f t="shared" si="26"/>
        <v/>
      </c>
      <c r="F73" s="138" t="str">
        <f t="shared" si="23"/>
        <v/>
      </c>
      <c r="G73" s="53"/>
      <c r="H73" s="53"/>
      <c r="I73" s="53"/>
      <c r="J73" s="137">
        <f t="shared" si="27"/>
        <v>0</v>
      </c>
      <c r="K73" s="137">
        <f t="shared" si="24"/>
        <v>0</v>
      </c>
      <c r="L73" s="137">
        <f t="shared" si="25"/>
        <v>0</v>
      </c>
      <c r="M73" s="188" t="str">
        <f t="shared" si="28"/>
        <v>Y</v>
      </c>
      <c r="N73" s="116">
        <v>0.3</v>
      </c>
    </row>
    <row r="74" spans="1:14" x14ac:dyDescent="0.2">
      <c r="A74" s="115">
        <v>5</v>
      </c>
      <c r="B74" s="136" t="str">
        <f t="shared" si="21"/>
        <v/>
      </c>
      <c r="C74" s="136" t="str">
        <f t="shared" si="21"/>
        <v/>
      </c>
      <c r="D74" s="136" t="str">
        <f t="shared" si="22"/>
        <v/>
      </c>
      <c r="E74" s="137" t="str">
        <f t="shared" si="26"/>
        <v/>
      </c>
      <c r="F74" s="138" t="str">
        <f t="shared" si="23"/>
        <v/>
      </c>
      <c r="G74" s="53"/>
      <c r="H74" s="53"/>
      <c r="I74" s="53"/>
      <c r="J74" s="137">
        <f t="shared" si="27"/>
        <v>0</v>
      </c>
      <c r="K74" s="137">
        <f t="shared" si="24"/>
        <v>0</v>
      </c>
      <c r="L74" s="137">
        <f t="shared" si="25"/>
        <v>0</v>
      </c>
      <c r="M74" s="188" t="str">
        <f t="shared" si="28"/>
        <v>Y</v>
      </c>
      <c r="N74" s="116">
        <v>0.3</v>
      </c>
    </row>
    <row r="75" spans="1:14" x14ac:dyDescent="0.2">
      <c r="A75" s="115">
        <v>6</v>
      </c>
      <c r="B75" s="136" t="str">
        <f t="shared" si="21"/>
        <v/>
      </c>
      <c r="C75" s="136" t="str">
        <f t="shared" si="21"/>
        <v/>
      </c>
      <c r="D75" s="136" t="str">
        <f t="shared" si="22"/>
        <v/>
      </c>
      <c r="E75" s="137" t="str">
        <f t="shared" si="26"/>
        <v/>
      </c>
      <c r="F75" s="138" t="str">
        <f t="shared" si="23"/>
        <v/>
      </c>
      <c r="G75" s="53"/>
      <c r="H75" s="53"/>
      <c r="I75" s="53"/>
      <c r="J75" s="137">
        <f t="shared" si="27"/>
        <v>0</v>
      </c>
      <c r="K75" s="137">
        <f t="shared" si="24"/>
        <v>0</v>
      </c>
      <c r="L75" s="137">
        <f t="shared" si="25"/>
        <v>0</v>
      </c>
      <c r="M75" s="188" t="str">
        <f t="shared" si="28"/>
        <v>Y</v>
      </c>
      <c r="N75" s="116">
        <v>0.3</v>
      </c>
    </row>
    <row r="76" spans="1:14" x14ac:dyDescent="0.2">
      <c r="A76" s="115">
        <v>7</v>
      </c>
      <c r="B76" s="136" t="str">
        <f t="shared" si="21"/>
        <v/>
      </c>
      <c r="C76" s="136" t="str">
        <f t="shared" si="21"/>
        <v/>
      </c>
      <c r="D76" s="136" t="str">
        <f t="shared" si="22"/>
        <v/>
      </c>
      <c r="E76" s="137" t="str">
        <f t="shared" si="26"/>
        <v/>
      </c>
      <c r="F76" s="138" t="str">
        <f t="shared" si="23"/>
        <v/>
      </c>
      <c r="G76" s="53"/>
      <c r="H76" s="53"/>
      <c r="I76" s="53"/>
      <c r="J76" s="137">
        <f t="shared" si="27"/>
        <v>0</v>
      </c>
      <c r="K76" s="137">
        <f t="shared" si="24"/>
        <v>0</v>
      </c>
      <c r="L76" s="137">
        <f t="shared" si="25"/>
        <v>0</v>
      </c>
      <c r="M76" s="188" t="str">
        <f t="shared" si="28"/>
        <v>Y</v>
      </c>
      <c r="N76" s="116">
        <v>0.3</v>
      </c>
    </row>
    <row r="77" spans="1:14" x14ac:dyDescent="0.2">
      <c r="A77" s="115">
        <v>8</v>
      </c>
      <c r="B77" s="136" t="str">
        <f t="shared" si="21"/>
        <v/>
      </c>
      <c r="C77" s="136" t="str">
        <f t="shared" si="21"/>
        <v/>
      </c>
      <c r="D77" s="136" t="str">
        <f t="shared" si="22"/>
        <v/>
      </c>
      <c r="E77" s="137" t="str">
        <f t="shared" si="26"/>
        <v/>
      </c>
      <c r="F77" s="138" t="str">
        <f t="shared" si="23"/>
        <v/>
      </c>
      <c r="G77" s="53"/>
      <c r="H77" s="53"/>
      <c r="I77" s="53"/>
      <c r="J77" s="137">
        <f t="shared" si="27"/>
        <v>0</v>
      </c>
      <c r="K77" s="137">
        <f t="shared" si="24"/>
        <v>0</v>
      </c>
      <c r="L77" s="137">
        <f t="shared" si="25"/>
        <v>0</v>
      </c>
      <c r="M77" s="188" t="str">
        <f t="shared" si="28"/>
        <v>Y</v>
      </c>
      <c r="N77" s="116">
        <v>0.3</v>
      </c>
    </row>
    <row r="78" spans="1:14" x14ac:dyDescent="0.2">
      <c r="A78" s="115">
        <v>9</v>
      </c>
      <c r="B78" s="136" t="str">
        <f t="shared" si="21"/>
        <v/>
      </c>
      <c r="C78" s="136" t="str">
        <f t="shared" si="21"/>
        <v/>
      </c>
      <c r="D78" s="136" t="str">
        <f t="shared" si="22"/>
        <v/>
      </c>
      <c r="E78" s="137" t="str">
        <f t="shared" si="26"/>
        <v/>
      </c>
      <c r="F78" s="138" t="str">
        <f t="shared" si="23"/>
        <v/>
      </c>
      <c r="G78" s="53"/>
      <c r="H78" s="53"/>
      <c r="I78" s="53"/>
      <c r="J78" s="137">
        <f t="shared" si="27"/>
        <v>0</v>
      </c>
      <c r="K78" s="137">
        <f t="shared" si="24"/>
        <v>0</v>
      </c>
      <c r="L78" s="137">
        <f t="shared" si="25"/>
        <v>0</v>
      </c>
      <c r="M78" s="188" t="str">
        <f t="shared" si="28"/>
        <v>Y</v>
      </c>
      <c r="N78" s="116">
        <v>0.3</v>
      </c>
    </row>
    <row r="79" spans="1:14" x14ac:dyDescent="0.2">
      <c r="A79" s="115">
        <v>10</v>
      </c>
      <c r="B79" s="136" t="str">
        <f t="shared" si="21"/>
        <v/>
      </c>
      <c r="C79" s="136" t="str">
        <f t="shared" si="21"/>
        <v/>
      </c>
      <c r="D79" s="136" t="str">
        <f t="shared" si="22"/>
        <v/>
      </c>
      <c r="E79" s="137" t="str">
        <f t="shared" si="26"/>
        <v/>
      </c>
      <c r="F79" s="138" t="str">
        <f t="shared" si="23"/>
        <v/>
      </c>
      <c r="G79" s="53"/>
      <c r="H79" s="53"/>
      <c r="I79" s="53"/>
      <c r="J79" s="137">
        <f t="shared" si="27"/>
        <v>0</v>
      </c>
      <c r="K79" s="137">
        <f t="shared" si="24"/>
        <v>0</v>
      </c>
      <c r="L79" s="137">
        <f t="shared" si="25"/>
        <v>0</v>
      </c>
      <c r="M79" s="188" t="str">
        <f t="shared" si="28"/>
        <v>Y</v>
      </c>
      <c r="N79" s="116">
        <v>0.3</v>
      </c>
    </row>
    <row r="80" spans="1:14" x14ac:dyDescent="0.2">
      <c r="A80" s="115">
        <v>11</v>
      </c>
      <c r="B80" s="136" t="str">
        <f t="shared" si="21"/>
        <v/>
      </c>
      <c r="C80" s="136" t="str">
        <f t="shared" si="21"/>
        <v/>
      </c>
      <c r="D80" s="136" t="str">
        <f t="shared" si="22"/>
        <v/>
      </c>
      <c r="E80" s="137" t="str">
        <f t="shared" si="26"/>
        <v/>
      </c>
      <c r="F80" s="138" t="str">
        <f t="shared" si="23"/>
        <v/>
      </c>
      <c r="G80" s="53"/>
      <c r="H80" s="53"/>
      <c r="I80" s="53"/>
      <c r="J80" s="137">
        <f t="shared" si="27"/>
        <v>0</v>
      </c>
      <c r="K80" s="137">
        <f t="shared" si="24"/>
        <v>0</v>
      </c>
      <c r="L80" s="137">
        <f t="shared" si="25"/>
        <v>0</v>
      </c>
      <c r="M80" s="188" t="str">
        <f t="shared" si="28"/>
        <v>Y</v>
      </c>
      <c r="N80" s="116">
        <v>0.3</v>
      </c>
    </row>
    <row r="81" spans="1:14" x14ac:dyDescent="0.2">
      <c r="A81" s="115">
        <v>12</v>
      </c>
      <c r="B81" s="136" t="str">
        <f t="shared" si="21"/>
        <v/>
      </c>
      <c r="C81" s="136" t="str">
        <f t="shared" si="21"/>
        <v/>
      </c>
      <c r="D81" s="136" t="str">
        <f t="shared" si="22"/>
        <v/>
      </c>
      <c r="E81" s="137" t="str">
        <f t="shared" si="26"/>
        <v/>
      </c>
      <c r="F81" s="138" t="str">
        <f t="shared" si="23"/>
        <v/>
      </c>
      <c r="G81" s="53"/>
      <c r="H81" s="53"/>
      <c r="I81" s="53"/>
      <c r="J81" s="137">
        <f t="shared" si="27"/>
        <v>0</v>
      </c>
      <c r="K81" s="137">
        <f t="shared" si="24"/>
        <v>0</v>
      </c>
      <c r="L81" s="137">
        <f t="shared" si="25"/>
        <v>0</v>
      </c>
      <c r="M81" s="188" t="str">
        <f t="shared" si="28"/>
        <v>Y</v>
      </c>
      <c r="N81" s="116">
        <v>0.3</v>
      </c>
    </row>
    <row r="82" spans="1:14" x14ac:dyDescent="0.2">
      <c r="A82" s="115">
        <v>13</v>
      </c>
      <c r="B82" s="136" t="str">
        <f t="shared" si="21"/>
        <v/>
      </c>
      <c r="C82" s="136" t="str">
        <f t="shared" si="21"/>
        <v/>
      </c>
      <c r="D82" s="136" t="str">
        <f t="shared" si="22"/>
        <v/>
      </c>
      <c r="E82" s="137" t="str">
        <f t="shared" si="26"/>
        <v/>
      </c>
      <c r="F82" s="138" t="str">
        <f t="shared" si="23"/>
        <v/>
      </c>
      <c r="G82" s="53"/>
      <c r="H82" s="53"/>
      <c r="I82" s="53"/>
      <c r="J82" s="137">
        <f t="shared" si="27"/>
        <v>0</v>
      </c>
      <c r="K82" s="137">
        <f t="shared" si="24"/>
        <v>0</v>
      </c>
      <c r="L82" s="137">
        <f t="shared" si="25"/>
        <v>0</v>
      </c>
      <c r="M82" s="188" t="str">
        <f t="shared" si="28"/>
        <v>Y</v>
      </c>
      <c r="N82" s="116">
        <v>0.3</v>
      </c>
    </row>
    <row r="83" spans="1:14" x14ac:dyDescent="0.2">
      <c r="A83" s="115">
        <v>14</v>
      </c>
      <c r="B83" s="136" t="str">
        <f t="shared" si="21"/>
        <v/>
      </c>
      <c r="C83" s="136" t="str">
        <f t="shared" si="21"/>
        <v/>
      </c>
      <c r="D83" s="136" t="str">
        <f t="shared" si="22"/>
        <v/>
      </c>
      <c r="E83" s="137" t="str">
        <f t="shared" si="26"/>
        <v/>
      </c>
      <c r="F83" s="138" t="str">
        <f t="shared" si="23"/>
        <v/>
      </c>
      <c r="G83" s="53"/>
      <c r="H83" s="53"/>
      <c r="I83" s="53"/>
      <c r="J83" s="137">
        <f t="shared" si="27"/>
        <v>0</v>
      </c>
      <c r="K83" s="137">
        <f t="shared" si="24"/>
        <v>0</v>
      </c>
      <c r="L83" s="137">
        <f t="shared" si="25"/>
        <v>0</v>
      </c>
      <c r="M83" s="188" t="str">
        <f t="shared" si="28"/>
        <v>Y</v>
      </c>
      <c r="N83" s="116">
        <v>0.3</v>
      </c>
    </row>
    <row r="84" spans="1:14" x14ac:dyDescent="0.2">
      <c r="A84" s="115">
        <v>15</v>
      </c>
      <c r="B84" s="136" t="str">
        <f t="shared" si="21"/>
        <v/>
      </c>
      <c r="C84" s="136" t="str">
        <f t="shared" si="21"/>
        <v/>
      </c>
      <c r="D84" s="136" t="str">
        <f t="shared" si="22"/>
        <v/>
      </c>
      <c r="E84" s="137" t="str">
        <f t="shared" si="26"/>
        <v/>
      </c>
      <c r="F84" s="138" t="str">
        <f t="shared" si="23"/>
        <v/>
      </c>
      <c r="G84" s="53"/>
      <c r="H84" s="53"/>
      <c r="I84" s="53"/>
      <c r="J84" s="137">
        <f t="shared" si="27"/>
        <v>0</v>
      </c>
      <c r="K84" s="137">
        <f t="shared" si="24"/>
        <v>0</v>
      </c>
      <c r="L84" s="137">
        <f>ROUND(J84+K84,0)</f>
        <v>0</v>
      </c>
      <c r="M84" s="188" t="str">
        <f t="shared" si="28"/>
        <v>Y</v>
      </c>
      <c r="N84" s="116">
        <v>0.3</v>
      </c>
    </row>
    <row r="85" spans="1:14" x14ac:dyDescent="0.2">
      <c r="A85" s="328" t="s">
        <v>100</v>
      </c>
      <c r="B85" s="329"/>
      <c r="C85" s="329"/>
      <c r="D85" s="329"/>
      <c r="E85" s="329"/>
      <c r="F85" s="329"/>
      <c r="G85" s="329"/>
      <c r="H85" s="329"/>
      <c r="I85" s="312"/>
      <c r="J85" s="139">
        <f>SUM(J70:J84)</f>
        <v>0</v>
      </c>
      <c r="K85" s="139">
        <f>SUM(K70:K84)</f>
        <v>0</v>
      </c>
      <c r="L85" s="139">
        <f>SUM(L70:L84)</f>
        <v>0</v>
      </c>
      <c r="M85" s="188"/>
      <c r="N85" s="116"/>
    </row>
    <row r="87" spans="1:14" x14ac:dyDescent="0.2">
      <c r="A87" s="117" t="s">
        <v>60</v>
      </c>
      <c r="B87" s="118"/>
      <c r="C87" s="119"/>
      <c r="D87" s="120"/>
      <c r="E87" s="330"/>
      <c r="F87" s="331"/>
      <c r="G87" s="332"/>
      <c r="H87" s="332"/>
      <c r="I87" s="333"/>
      <c r="J87" s="334"/>
      <c r="K87" s="121"/>
      <c r="L87" s="122"/>
      <c r="M87" s="189"/>
      <c r="N87" s="123" t="s">
        <v>87</v>
      </c>
    </row>
    <row r="88" spans="1:14" x14ac:dyDescent="0.2">
      <c r="A88" s="298" t="s">
        <v>99</v>
      </c>
      <c r="B88" s="299"/>
      <c r="C88" s="299"/>
      <c r="D88" s="299"/>
      <c r="E88" s="299"/>
      <c r="F88" s="299"/>
      <c r="G88" s="299"/>
      <c r="H88" s="299"/>
      <c r="I88" s="299"/>
      <c r="J88" s="299"/>
      <c r="K88" s="299"/>
      <c r="L88" s="300"/>
      <c r="M88" s="189"/>
      <c r="N88" s="118"/>
    </row>
    <row r="89" spans="1:14" ht="12.75" customHeight="1" x14ac:dyDescent="0.2">
      <c r="A89" s="352" t="s">
        <v>0</v>
      </c>
      <c r="B89" s="353"/>
      <c r="C89" s="356" t="s">
        <v>1</v>
      </c>
      <c r="D89" s="356" t="s">
        <v>2</v>
      </c>
      <c r="E89" s="358" t="s">
        <v>3</v>
      </c>
      <c r="F89" s="358" t="s">
        <v>83</v>
      </c>
      <c r="G89" s="343" t="s">
        <v>7</v>
      </c>
      <c r="H89" s="343"/>
      <c r="I89" s="269"/>
      <c r="J89" s="358" t="s">
        <v>8</v>
      </c>
      <c r="K89" s="358" t="s">
        <v>9</v>
      </c>
      <c r="L89" s="358" t="s">
        <v>10</v>
      </c>
      <c r="M89" s="189"/>
      <c r="N89" s="118"/>
    </row>
    <row r="90" spans="1:14" ht="26.25" customHeight="1" x14ac:dyDescent="0.2">
      <c r="A90" s="354"/>
      <c r="B90" s="355"/>
      <c r="C90" s="357"/>
      <c r="D90" s="357"/>
      <c r="E90" s="359"/>
      <c r="F90" s="359"/>
      <c r="G90" s="16" t="s">
        <v>6</v>
      </c>
      <c r="H90" s="16" t="s">
        <v>4</v>
      </c>
      <c r="I90" s="16" t="s">
        <v>5</v>
      </c>
      <c r="J90" s="359"/>
      <c r="K90" s="359"/>
      <c r="L90" s="359"/>
      <c r="M90" s="189"/>
      <c r="N90" s="118"/>
    </row>
    <row r="91" spans="1:14" x14ac:dyDescent="0.2">
      <c r="A91" s="127">
        <v>1</v>
      </c>
      <c r="B91" s="140" t="str">
        <f t="shared" ref="B91:C105" si="29">IF(B70=0,"",B70)</f>
        <v/>
      </c>
      <c r="C91" s="140" t="str">
        <f t="shared" si="29"/>
        <v/>
      </c>
      <c r="D91" s="140" t="str">
        <f t="shared" ref="D91:D105" si="30">IF(D70=0,"",D70)</f>
        <v/>
      </c>
      <c r="E91" s="141" t="str">
        <f>IF(M7="Y",IF(E70="","",ROUND(E70*(1+C$1),0)),IF(E70="","",ROUND(E70,0)))</f>
        <v/>
      </c>
      <c r="F91" s="142" t="str">
        <f>IF(F70=0,"",F70)</f>
        <v/>
      </c>
      <c r="G91" s="53"/>
      <c r="H91" s="53"/>
      <c r="I91" s="53"/>
      <c r="J91" s="125">
        <f>IF(SUM(G91:I91)=0,0,ROUND((E91/F91)*G91,0)+ROUND((E91/F91)*H91,0)+ROUND((E91/F91)*I91,0))</f>
        <v>0</v>
      </c>
      <c r="K91" s="125">
        <f t="shared" ref="K91:K105" si="31">J91*N91</f>
        <v>0</v>
      </c>
      <c r="L91" s="125">
        <f>ROUND(J91+K91,0)</f>
        <v>0</v>
      </c>
      <c r="M91" s="189" t="str">
        <f>M7</f>
        <v>Y</v>
      </c>
      <c r="N91" s="124">
        <v>0.3</v>
      </c>
    </row>
    <row r="92" spans="1:14" x14ac:dyDescent="0.2">
      <c r="A92" s="128">
        <v>2</v>
      </c>
      <c r="B92" s="140" t="str">
        <f t="shared" si="29"/>
        <v/>
      </c>
      <c r="C92" s="140" t="str">
        <f t="shared" si="29"/>
        <v/>
      </c>
      <c r="D92" s="140" t="str">
        <f t="shared" si="30"/>
        <v/>
      </c>
      <c r="E92" s="141" t="str">
        <f t="shared" ref="E92:E105" si="32">IF(M8="Y",IF(E71="","",ROUND(E71*(1+C$1),0)),IF(E71="","",ROUND(E71,0)))</f>
        <v/>
      </c>
      <c r="F92" s="142" t="str">
        <f t="shared" ref="F92:F105" si="33">IF(F71=0,"",F71)</f>
        <v/>
      </c>
      <c r="G92" s="53"/>
      <c r="H92" s="53"/>
      <c r="I92" s="53"/>
      <c r="J92" s="125">
        <f t="shared" ref="J92:J105" si="34">IF(SUM(G92:I92)=0,0,ROUND((E92/F92)*G92,0)+ROUND((E92/F92)*H92,0)+ROUND((E92/F92)*I92,0))</f>
        <v>0</v>
      </c>
      <c r="K92" s="125">
        <f t="shared" si="31"/>
        <v>0</v>
      </c>
      <c r="L92" s="125">
        <f t="shared" ref="L92:L104" si="35">ROUND(J92+K92,0)</f>
        <v>0</v>
      </c>
      <c r="M92" s="189" t="str">
        <f t="shared" ref="M92:M105" si="36">M8</f>
        <v>Y</v>
      </c>
      <c r="N92" s="124">
        <v>0.3</v>
      </c>
    </row>
    <row r="93" spans="1:14" x14ac:dyDescent="0.2">
      <c r="A93" s="128">
        <v>3</v>
      </c>
      <c r="B93" s="140" t="str">
        <f t="shared" si="29"/>
        <v/>
      </c>
      <c r="C93" s="140" t="str">
        <f t="shared" si="29"/>
        <v/>
      </c>
      <c r="D93" s="140" t="str">
        <f t="shared" si="30"/>
        <v/>
      </c>
      <c r="E93" s="141" t="str">
        <f t="shared" si="32"/>
        <v/>
      </c>
      <c r="F93" s="142" t="str">
        <f t="shared" si="33"/>
        <v/>
      </c>
      <c r="G93" s="53"/>
      <c r="H93" s="53"/>
      <c r="I93" s="53"/>
      <c r="J93" s="125">
        <f t="shared" si="34"/>
        <v>0</v>
      </c>
      <c r="K93" s="125">
        <f t="shared" si="31"/>
        <v>0</v>
      </c>
      <c r="L93" s="125">
        <f t="shared" si="35"/>
        <v>0</v>
      </c>
      <c r="M93" s="189" t="str">
        <f t="shared" si="36"/>
        <v>Y</v>
      </c>
      <c r="N93" s="124">
        <v>0.3</v>
      </c>
    </row>
    <row r="94" spans="1:14" x14ac:dyDescent="0.2">
      <c r="A94" s="128">
        <v>4</v>
      </c>
      <c r="B94" s="140" t="str">
        <f t="shared" si="29"/>
        <v/>
      </c>
      <c r="C94" s="140" t="str">
        <f t="shared" si="29"/>
        <v/>
      </c>
      <c r="D94" s="140" t="str">
        <f t="shared" si="30"/>
        <v/>
      </c>
      <c r="E94" s="141" t="str">
        <f t="shared" si="32"/>
        <v/>
      </c>
      <c r="F94" s="142" t="str">
        <f t="shared" si="33"/>
        <v/>
      </c>
      <c r="G94" s="53"/>
      <c r="H94" s="53"/>
      <c r="I94" s="53"/>
      <c r="J94" s="125">
        <f t="shared" si="34"/>
        <v>0</v>
      </c>
      <c r="K94" s="125">
        <f t="shared" si="31"/>
        <v>0</v>
      </c>
      <c r="L94" s="125">
        <f t="shared" si="35"/>
        <v>0</v>
      </c>
      <c r="M94" s="189" t="str">
        <f t="shared" si="36"/>
        <v>Y</v>
      </c>
      <c r="N94" s="124">
        <v>0.3</v>
      </c>
    </row>
    <row r="95" spans="1:14" x14ac:dyDescent="0.2">
      <c r="A95" s="128">
        <v>5</v>
      </c>
      <c r="B95" s="140" t="str">
        <f t="shared" si="29"/>
        <v/>
      </c>
      <c r="C95" s="140" t="str">
        <f t="shared" si="29"/>
        <v/>
      </c>
      <c r="D95" s="140" t="str">
        <f t="shared" si="30"/>
        <v/>
      </c>
      <c r="E95" s="141" t="str">
        <f t="shared" si="32"/>
        <v/>
      </c>
      <c r="F95" s="142" t="str">
        <f t="shared" si="33"/>
        <v/>
      </c>
      <c r="G95" s="53"/>
      <c r="H95" s="53"/>
      <c r="I95" s="53"/>
      <c r="J95" s="125">
        <f t="shared" si="34"/>
        <v>0</v>
      </c>
      <c r="K95" s="125">
        <f t="shared" si="31"/>
        <v>0</v>
      </c>
      <c r="L95" s="125">
        <f t="shared" si="35"/>
        <v>0</v>
      </c>
      <c r="M95" s="189" t="str">
        <f t="shared" si="36"/>
        <v>Y</v>
      </c>
      <c r="N95" s="124">
        <v>0.3</v>
      </c>
    </row>
    <row r="96" spans="1:14" x14ac:dyDescent="0.2">
      <c r="A96" s="128">
        <v>6</v>
      </c>
      <c r="B96" s="140" t="str">
        <f t="shared" si="29"/>
        <v/>
      </c>
      <c r="C96" s="140" t="str">
        <f t="shared" si="29"/>
        <v/>
      </c>
      <c r="D96" s="140" t="str">
        <f t="shared" si="30"/>
        <v/>
      </c>
      <c r="E96" s="141" t="str">
        <f t="shared" si="32"/>
        <v/>
      </c>
      <c r="F96" s="142" t="str">
        <f t="shared" si="33"/>
        <v/>
      </c>
      <c r="G96" s="53"/>
      <c r="H96" s="53"/>
      <c r="I96" s="53"/>
      <c r="J96" s="125">
        <f t="shared" si="34"/>
        <v>0</v>
      </c>
      <c r="K96" s="125">
        <f t="shared" si="31"/>
        <v>0</v>
      </c>
      <c r="L96" s="125">
        <f t="shared" si="35"/>
        <v>0</v>
      </c>
      <c r="M96" s="189" t="str">
        <f t="shared" si="36"/>
        <v>Y</v>
      </c>
      <c r="N96" s="124">
        <v>0.3</v>
      </c>
    </row>
    <row r="97" spans="1:14" x14ac:dyDescent="0.2">
      <c r="A97" s="128">
        <v>7</v>
      </c>
      <c r="B97" s="140" t="str">
        <f t="shared" si="29"/>
        <v/>
      </c>
      <c r="C97" s="140" t="str">
        <f t="shared" si="29"/>
        <v/>
      </c>
      <c r="D97" s="140" t="str">
        <f t="shared" si="30"/>
        <v/>
      </c>
      <c r="E97" s="141" t="str">
        <f t="shared" si="32"/>
        <v/>
      </c>
      <c r="F97" s="142" t="str">
        <f t="shared" si="33"/>
        <v/>
      </c>
      <c r="G97" s="53"/>
      <c r="H97" s="53"/>
      <c r="I97" s="53"/>
      <c r="J97" s="125">
        <f t="shared" si="34"/>
        <v>0</v>
      </c>
      <c r="K97" s="125">
        <f t="shared" si="31"/>
        <v>0</v>
      </c>
      <c r="L97" s="125">
        <f t="shared" si="35"/>
        <v>0</v>
      </c>
      <c r="M97" s="189" t="str">
        <f t="shared" si="36"/>
        <v>Y</v>
      </c>
      <c r="N97" s="124">
        <v>0.3</v>
      </c>
    </row>
    <row r="98" spans="1:14" x14ac:dyDescent="0.2">
      <c r="A98" s="128">
        <v>8</v>
      </c>
      <c r="B98" s="140" t="str">
        <f t="shared" si="29"/>
        <v/>
      </c>
      <c r="C98" s="140" t="str">
        <f t="shared" si="29"/>
        <v/>
      </c>
      <c r="D98" s="140" t="str">
        <f t="shared" si="30"/>
        <v/>
      </c>
      <c r="E98" s="141" t="str">
        <f t="shared" si="32"/>
        <v/>
      </c>
      <c r="F98" s="142" t="str">
        <f t="shared" si="33"/>
        <v/>
      </c>
      <c r="G98" s="53"/>
      <c r="H98" s="53"/>
      <c r="I98" s="53"/>
      <c r="J98" s="125">
        <f t="shared" si="34"/>
        <v>0</v>
      </c>
      <c r="K98" s="125">
        <f t="shared" si="31"/>
        <v>0</v>
      </c>
      <c r="L98" s="125">
        <f t="shared" si="35"/>
        <v>0</v>
      </c>
      <c r="M98" s="189" t="str">
        <f t="shared" si="36"/>
        <v>Y</v>
      </c>
      <c r="N98" s="124">
        <v>0.3</v>
      </c>
    </row>
    <row r="99" spans="1:14" x14ac:dyDescent="0.2">
      <c r="A99" s="128">
        <v>9</v>
      </c>
      <c r="B99" s="140" t="str">
        <f t="shared" si="29"/>
        <v/>
      </c>
      <c r="C99" s="140" t="str">
        <f t="shared" si="29"/>
        <v/>
      </c>
      <c r="D99" s="140" t="str">
        <f t="shared" si="30"/>
        <v/>
      </c>
      <c r="E99" s="141" t="str">
        <f t="shared" si="32"/>
        <v/>
      </c>
      <c r="F99" s="142" t="str">
        <f t="shared" si="33"/>
        <v/>
      </c>
      <c r="G99" s="53"/>
      <c r="H99" s="53"/>
      <c r="I99" s="53"/>
      <c r="J99" s="125">
        <f t="shared" si="34"/>
        <v>0</v>
      </c>
      <c r="K99" s="125">
        <f t="shared" si="31"/>
        <v>0</v>
      </c>
      <c r="L99" s="125">
        <f t="shared" si="35"/>
        <v>0</v>
      </c>
      <c r="M99" s="189" t="str">
        <f t="shared" si="36"/>
        <v>Y</v>
      </c>
      <c r="N99" s="124">
        <v>0.3</v>
      </c>
    </row>
    <row r="100" spans="1:14" x14ac:dyDescent="0.2">
      <c r="A100" s="128">
        <v>10</v>
      </c>
      <c r="B100" s="140" t="str">
        <f t="shared" si="29"/>
        <v/>
      </c>
      <c r="C100" s="140" t="str">
        <f t="shared" si="29"/>
        <v/>
      </c>
      <c r="D100" s="140" t="str">
        <f t="shared" si="30"/>
        <v/>
      </c>
      <c r="E100" s="141" t="str">
        <f t="shared" si="32"/>
        <v/>
      </c>
      <c r="F100" s="142" t="str">
        <f t="shared" si="33"/>
        <v/>
      </c>
      <c r="G100" s="53"/>
      <c r="H100" s="53"/>
      <c r="I100" s="53"/>
      <c r="J100" s="125">
        <f t="shared" si="34"/>
        <v>0</v>
      </c>
      <c r="K100" s="125">
        <f t="shared" si="31"/>
        <v>0</v>
      </c>
      <c r="L100" s="125">
        <f t="shared" si="35"/>
        <v>0</v>
      </c>
      <c r="M100" s="189" t="str">
        <f t="shared" si="36"/>
        <v>Y</v>
      </c>
      <c r="N100" s="124">
        <v>0.3</v>
      </c>
    </row>
    <row r="101" spans="1:14" x14ac:dyDescent="0.2">
      <c r="A101" s="128">
        <v>11</v>
      </c>
      <c r="B101" s="140" t="str">
        <f t="shared" si="29"/>
        <v/>
      </c>
      <c r="C101" s="140" t="str">
        <f t="shared" si="29"/>
        <v/>
      </c>
      <c r="D101" s="140" t="str">
        <f t="shared" si="30"/>
        <v/>
      </c>
      <c r="E101" s="141" t="str">
        <f t="shared" si="32"/>
        <v/>
      </c>
      <c r="F101" s="142" t="str">
        <f t="shared" si="33"/>
        <v/>
      </c>
      <c r="G101" s="53"/>
      <c r="H101" s="53"/>
      <c r="I101" s="53"/>
      <c r="J101" s="125">
        <f t="shared" si="34"/>
        <v>0</v>
      </c>
      <c r="K101" s="125">
        <f t="shared" si="31"/>
        <v>0</v>
      </c>
      <c r="L101" s="125">
        <f t="shared" si="35"/>
        <v>0</v>
      </c>
      <c r="M101" s="189" t="str">
        <f t="shared" si="36"/>
        <v>Y</v>
      </c>
      <c r="N101" s="124">
        <v>0.3</v>
      </c>
    </row>
    <row r="102" spans="1:14" x14ac:dyDescent="0.2">
      <c r="A102" s="128">
        <v>12</v>
      </c>
      <c r="B102" s="140" t="str">
        <f t="shared" si="29"/>
        <v/>
      </c>
      <c r="C102" s="140" t="str">
        <f t="shared" si="29"/>
        <v/>
      </c>
      <c r="D102" s="140" t="str">
        <f t="shared" si="30"/>
        <v/>
      </c>
      <c r="E102" s="141" t="str">
        <f t="shared" si="32"/>
        <v/>
      </c>
      <c r="F102" s="142" t="str">
        <f t="shared" si="33"/>
        <v/>
      </c>
      <c r="G102" s="53"/>
      <c r="H102" s="53"/>
      <c r="I102" s="53"/>
      <c r="J102" s="125">
        <f t="shared" si="34"/>
        <v>0</v>
      </c>
      <c r="K102" s="125">
        <f t="shared" si="31"/>
        <v>0</v>
      </c>
      <c r="L102" s="125">
        <f t="shared" si="35"/>
        <v>0</v>
      </c>
      <c r="M102" s="189" t="str">
        <f t="shared" si="36"/>
        <v>Y</v>
      </c>
      <c r="N102" s="124">
        <v>0.3</v>
      </c>
    </row>
    <row r="103" spans="1:14" x14ac:dyDescent="0.2">
      <c r="A103" s="128">
        <v>13</v>
      </c>
      <c r="B103" s="140" t="str">
        <f t="shared" si="29"/>
        <v/>
      </c>
      <c r="C103" s="140" t="str">
        <f t="shared" si="29"/>
        <v/>
      </c>
      <c r="D103" s="140" t="str">
        <f t="shared" si="30"/>
        <v/>
      </c>
      <c r="E103" s="141" t="str">
        <f t="shared" si="32"/>
        <v/>
      </c>
      <c r="F103" s="142" t="str">
        <f t="shared" si="33"/>
        <v/>
      </c>
      <c r="G103" s="53"/>
      <c r="H103" s="53"/>
      <c r="I103" s="53"/>
      <c r="J103" s="125">
        <f t="shared" si="34"/>
        <v>0</v>
      </c>
      <c r="K103" s="125">
        <f t="shared" si="31"/>
        <v>0</v>
      </c>
      <c r="L103" s="125">
        <f t="shared" si="35"/>
        <v>0</v>
      </c>
      <c r="M103" s="189" t="str">
        <f t="shared" si="36"/>
        <v>Y</v>
      </c>
      <c r="N103" s="124">
        <v>0.3</v>
      </c>
    </row>
    <row r="104" spans="1:14" x14ac:dyDescent="0.2">
      <c r="A104" s="128">
        <v>14</v>
      </c>
      <c r="B104" s="140" t="str">
        <f t="shared" si="29"/>
        <v/>
      </c>
      <c r="C104" s="140" t="str">
        <f t="shared" si="29"/>
        <v/>
      </c>
      <c r="D104" s="140" t="str">
        <f t="shared" si="30"/>
        <v/>
      </c>
      <c r="E104" s="141" t="str">
        <f t="shared" si="32"/>
        <v/>
      </c>
      <c r="F104" s="142" t="str">
        <f t="shared" si="33"/>
        <v/>
      </c>
      <c r="G104" s="53"/>
      <c r="H104" s="53"/>
      <c r="I104" s="53"/>
      <c r="J104" s="125">
        <f t="shared" si="34"/>
        <v>0</v>
      </c>
      <c r="K104" s="125">
        <f t="shared" si="31"/>
        <v>0</v>
      </c>
      <c r="L104" s="125">
        <f t="shared" si="35"/>
        <v>0</v>
      </c>
      <c r="M104" s="189" t="str">
        <f t="shared" si="36"/>
        <v>Y</v>
      </c>
      <c r="N104" s="124">
        <v>0.3</v>
      </c>
    </row>
    <row r="105" spans="1:14" x14ac:dyDescent="0.2">
      <c r="A105" s="128">
        <v>15</v>
      </c>
      <c r="B105" s="140" t="str">
        <f t="shared" si="29"/>
        <v/>
      </c>
      <c r="C105" s="140" t="str">
        <f t="shared" si="29"/>
        <v/>
      </c>
      <c r="D105" s="140" t="str">
        <f t="shared" si="30"/>
        <v/>
      </c>
      <c r="E105" s="141" t="str">
        <f t="shared" si="32"/>
        <v/>
      </c>
      <c r="F105" s="142" t="str">
        <f t="shared" si="33"/>
        <v/>
      </c>
      <c r="G105" s="53"/>
      <c r="H105" s="53"/>
      <c r="I105" s="53"/>
      <c r="J105" s="125">
        <f t="shared" si="34"/>
        <v>0</v>
      </c>
      <c r="K105" s="125">
        <f t="shared" si="31"/>
        <v>0</v>
      </c>
      <c r="L105" s="125">
        <f>ROUND(J105+K105,0)</f>
        <v>0</v>
      </c>
      <c r="M105" s="189" t="str">
        <f t="shared" si="36"/>
        <v>Y</v>
      </c>
      <c r="N105" s="124">
        <v>0.3</v>
      </c>
    </row>
    <row r="106" spans="1:14" x14ac:dyDescent="0.2">
      <c r="A106" s="349" t="s">
        <v>100</v>
      </c>
      <c r="B106" s="350"/>
      <c r="C106" s="350"/>
      <c r="D106" s="350"/>
      <c r="E106" s="350"/>
      <c r="F106" s="350"/>
      <c r="G106" s="350"/>
      <c r="H106" s="350"/>
      <c r="I106" s="351"/>
      <c r="J106" s="126">
        <f>SUM(J91:J105)</f>
        <v>0</v>
      </c>
      <c r="K106" s="126">
        <f>SUM(K91:K105)</f>
        <v>0</v>
      </c>
      <c r="L106" s="126">
        <f>SUM(L91:L105)</f>
        <v>0</v>
      </c>
      <c r="M106" s="189"/>
      <c r="N106" s="124"/>
    </row>
  </sheetData>
  <sheetProtection password="8B40" sheet="1" objects="1" scenarios="1" formatColumns="0"/>
  <mergeCells count="72">
    <mergeCell ref="G1:H1"/>
    <mergeCell ref="A5:B6"/>
    <mergeCell ref="G24:H24"/>
    <mergeCell ref="I24:J24"/>
    <mergeCell ref="A22:I22"/>
    <mergeCell ref="C5:C6"/>
    <mergeCell ref="J5:J6"/>
    <mergeCell ref="F5:F6"/>
    <mergeCell ref="E3:F3"/>
    <mergeCell ref="G3:H3"/>
    <mergeCell ref="I3:J3"/>
    <mergeCell ref="A4:L4"/>
    <mergeCell ref="K5:K6"/>
    <mergeCell ref="L5:L6"/>
    <mergeCell ref="G5:I5"/>
    <mergeCell ref="D5:D6"/>
    <mergeCell ref="I45:J45"/>
    <mergeCell ref="F26:F27"/>
    <mergeCell ref="G26:I26"/>
    <mergeCell ref="J26:J27"/>
    <mergeCell ref="C26:C27"/>
    <mergeCell ref="A43:I43"/>
    <mergeCell ref="E45:F45"/>
    <mergeCell ref="G45:H45"/>
    <mergeCell ref="E5:E6"/>
    <mergeCell ref="E26:E27"/>
    <mergeCell ref="E24:F24"/>
    <mergeCell ref="D26:D27"/>
    <mergeCell ref="A25:L25"/>
    <mergeCell ref="A26:B27"/>
    <mergeCell ref="L26:L27"/>
    <mergeCell ref="K26:K27"/>
    <mergeCell ref="K47:K48"/>
    <mergeCell ref="L47:L48"/>
    <mergeCell ref="A64:I64"/>
    <mergeCell ref="A46:L46"/>
    <mergeCell ref="A47:B48"/>
    <mergeCell ref="C47:C48"/>
    <mergeCell ref="D47:D48"/>
    <mergeCell ref="E47:E48"/>
    <mergeCell ref="F47:F48"/>
    <mergeCell ref="G47:I47"/>
    <mergeCell ref="J47:J48"/>
    <mergeCell ref="G66:H66"/>
    <mergeCell ref="I66:J66"/>
    <mergeCell ref="A106:I106"/>
    <mergeCell ref="A88:L88"/>
    <mergeCell ref="A89:B90"/>
    <mergeCell ref="C89:C90"/>
    <mergeCell ref="D89:D90"/>
    <mergeCell ref="E89:E90"/>
    <mergeCell ref="F89:F90"/>
    <mergeCell ref="G89:I89"/>
    <mergeCell ref="J89:J90"/>
    <mergeCell ref="K89:K90"/>
    <mergeCell ref="L89:L90"/>
    <mergeCell ref="M4:M6"/>
    <mergeCell ref="A85:I85"/>
    <mergeCell ref="E87:F87"/>
    <mergeCell ref="G87:H87"/>
    <mergeCell ref="I87:J87"/>
    <mergeCell ref="A67:L67"/>
    <mergeCell ref="A68:B69"/>
    <mergeCell ref="C68:C69"/>
    <mergeCell ref="D68:D69"/>
    <mergeCell ref="E68:E69"/>
    <mergeCell ref="F68:F69"/>
    <mergeCell ref="G68:I68"/>
    <mergeCell ref="J68:J69"/>
    <mergeCell ref="K68:K69"/>
    <mergeCell ref="L68:L69"/>
    <mergeCell ref="E66:F66"/>
  </mergeCells>
  <phoneticPr fontId="2" type="noConversion"/>
  <pageMargins left="0" right="0" top="0.25" bottom="0.25" header="0" footer="0"/>
  <pageSetup scale="10" orientation="portrait" horizontalDpi="300" verticalDpi="300" r:id="rId1"/>
  <headerFooter alignWithMargins="0"/>
  <ignoredErrors>
    <ignoredError sqref="B28:B30 B31:B38 B39:B42 C28:C42 D28:D42 B49:D63 F49:F63 B70:D84 F70:F84 B91:D105 F91:F105" unlockedFormula="1"/>
    <ignoredError sqref="F28:F4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Year1</vt:lpstr>
      <vt:lpstr>Year2</vt:lpstr>
      <vt:lpstr>Year3</vt:lpstr>
      <vt:lpstr>Year4</vt:lpstr>
      <vt:lpstr>Year5</vt:lpstr>
      <vt:lpstr>Cumulative</vt:lpstr>
      <vt:lpstr>Consortium</vt:lpstr>
      <vt:lpstr>Grad Health</vt:lpstr>
      <vt:lpstr>Add Sr. Personnel</vt:lpstr>
      <vt:lpstr>MTDC</vt:lpstr>
      <vt:lpstr>'Add Sr. Personnel'!Print_Area</vt:lpstr>
      <vt:lpstr>Cumulative!Print_Area</vt:lpstr>
      <vt:lpstr>Year1!Print_Area</vt:lpstr>
      <vt:lpstr>Year2!Print_Area</vt:lpstr>
      <vt:lpstr>Year3!Print_Area</vt:lpstr>
      <vt:lpstr>Year4!Print_Area</vt:lpstr>
      <vt:lpstr>Year5!Print_Area</vt:lpstr>
      <vt:lpstr>TDC</vt:lpstr>
      <vt:lpstr>TFFA</vt:lpstr>
    </vt:vector>
  </TitlesOfParts>
  <Company>TMHS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TMHS</dc:creator>
  <cp:lastModifiedBy>eluebbe2</cp:lastModifiedBy>
  <cp:lastPrinted>2013-02-01T19:24:27Z</cp:lastPrinted>
  <dcterms:created xsi:type="dcterms:W3CDTF">2008-02-12T22:07:12Z</dcterms:created>
  <dcterms:modified xsi:type="dcterms:W3CDTF">2013-10-25T19:47:54Z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